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240" yWindow="120" windowWidth="15480" windowHeight="11640"/>
  </bookViews>
  <sheets>
    <sheet name="WELCOME" sheetId="9" r:id="rId1"/>
    <sheet name="DATA" sheetId="1" r:id="rId2"/>
    <sheet name="Amo1" sheetId="6" r:id="rId3"/>
    <sheet name="Amo2" sheetId="7" r:id="rId4"/>
    <sheet name="Amo3" sheetId="8" r:id="rId5"/>
    <sheet name="Life" sheetId="2" r:id="rId6"/>
    <sheet name="YearView" sheetId="3" r:id="rId7"/>
  </sheets>
  <definedNames>
    <definedName name="_xlnm.Print_Area" localSheetId="2">'Amo1'!$A$1:$I$63</definedName>
    <definedName name="_xlnm.Print_Area" localSheetId="3">'Amo2'!$A$1:$I$63</definedName>
    <definedName name="_xlnm.Print_Area" localSheetId="4">'Amo3'!$A$1:$I$63</definedName>
    <definedName name="_xlnm.Print_Area" localSheetId="0">WELCOME!$A$1:$A$31</definedName>
    <definedName name="_xlnm.Print_Area" localSheetId="6">YearView!$C$5:$E$17</definedName>
    <definedName name="_xlnm.Print_Titles" localSheetId="5">Life!$A:$A,Life!$1:$5</definedName>
    <definedName name="_xlnm.Print_Titles" localSheetId="0">WELCOME!$1:$2</definedName>
  </definedNames>
  <calcPr calcId="152511" fullCalcOnLoad="1"/>
</workbook>
</file>

<file path=xl/calcChain.xml><?xml version="1.0" encoding="utf-8"?>
<calcChain xmlns="http://schemas.openxmlformats.org/spreadsheetml/2006/main">
  <c r="A41" i="9" l="1"/>
  <c r="A40" i="9" s="1"/>
  <c r="E4" i="6"/>
  <c r="E6" i="2"/>
  <c r="F6" i="2" s="1"/>
  <c r="D6" i="2"/>
  <c r="F5" i="2"/>
  <c r="T6" i="2"/>
  <c r="V6" i="2"/>
  <c r="A6" i="2"/>
  <c r="W5" i="2"/>
  <c r="W6" i="2"/>
  <c r="X5" i="2"/>
  <c r="X6" i="2" s="1"/>
  <c r="AD5" i="2"/>
  <c r="AD6" i="2"/>
  <c r="AE5" i="2"/>
  <c r="AE6" i="2" s="1"/>
  <c r="AF5" i="2"/>
  <c r="AF6" i="2"/>
  <c r="AM6" i="2" s="1"/>
  <c r="C7" i="6"/>
  <c r="N5" i="2" s="1"/>
  <c r="B20" i="6"/>
  <c r="B21" i="6"/>
  <c r="C9" i="6"/>
  <c r="I15" i="6" s="1"/>
  <c r="I14" i="6" s="1"/>
  <c r="C7" i="7"/>
  <c r="B20" i="7"/>
  <c r="B21" i="7"/>
  <c r="C7" i="8"/>
  <c r="P5" i="2" s="1"/>
  <c r="B20" i="8"/>
  <c r="B21" i="8"/>
  <c r="B22" i="8" s="1"/>
  <c r="B23" i="8" s="1"/>
  <c r="B24" i="8" s="1"/>
  <c r="B25" i="8" s="1"/>
  <c r="B26" i="8" s="1"/>
  <c r="B27" i="8" s="1"/>
  <c r="B28" i="8" s="1"/>
  <c r="B29" i="8" s="1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R6" i="2"/>
  <c r="S6" i="2"/>
  <c r="S7" i="2" s="1"/>
  <c r="S8" i="2" s="1"/>
  <c r="S9" i="2" s="1"/>
  <c r="S10" i="2" s="1"/>
  <c r="S11" i="2" s="1"/>
  <c r="S12" i="2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C5" i="2"/>
  <c r="A7" i="2"/>
  <c r="D7" i="2" s="1"/>
  <c r="T5" i="2"/>
  <c r="U5" i="2"/>
  <c r="V5" i="2"/>
  <c r="V7" i="2"/>
  <c r="V8" i="2" s="1"/>
  <c r="V9" i="2" s="1"/>
  <c r="V10" i="2" s="1"/>
  <c r="V11" i="2" s="1"/>
  <c r="V12" i="2" s="1"/>
  <c r="V13" i="2" s="1"/>
  <c r="V14" i="2" s="1"/>
  <c r="V15" i="2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98" i="2" s="1"/>
  <c r="V99" i="2" s="1"/>
  <c r="V100" i="2" s="1"/>
  <c r="W7" i="2"/>
  <c r="X7" i="2"/>
  <c r="AD7" i="2"/>
  <c r="AE7" i="2"/>
  <c r="AF7" i="2"/>
  <c r="Q5" i="2"/>
  <c r="R5" i="2"/>
  <c r="R7" i="2"/>
  <c r="R8" i="2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S5" i="2"/>
  <c r="AC7" i="2"/>
  <c r="A8" i="2"/>
  <c r="AE8" i="2" s="1"/>
  <c r="AD8" i="2"/>
  <c r="Q22" i="2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AB16" i="2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B30" i="8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Q39" i="2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AB41" i="2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D5" i="3"/>
  <c r="G6" i="2"/>
  <c r="G7" i="2" s="1"/>
  <c r="G5" i="2"/>
  <c r="G8" i="2"/>
  <c r="H6" i="2"/>
  <c r="H7" i="2" s="1"/>
  <c r="H8" i="2" s="1"/>
  <c r="H5" i="2"/>
  <c r="H9" i="2"/>
  <c r="H10" i="2" s="1"/>
  <c r="H11" i="2" s="1"/>
  <c r="I6" i="2"/>
  <c r="I5" i="2"/>
  <c r="I7" i="2" s="1"/>
  <c r="I8" i="2" s="1"/>
  <c r="I9" i="2" s="1"/>
  <c r="I10" i="2"/>
  <c r="I11" i="2" s="1"/>
  <c r="I12" i="2" s="1"/>
  <c r="I13" i="2" s="1"/>
  <c r="I14" i="2"/>
  <c r="I15" i="2" s="1"/>
  <c r="I16" i="2" s="1"/>
  <c r="I17" i="2" s="1"/>
  <c r="I18" i="2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J6" i="2"/>
  <c r="J5" i="2"/>
  <c r="J7" i="2" s="1"/>
  <c r="J8" i="2" s="1"/>
  <c r="J9" i="2" s="1"/>
  <c r="J10" i="2"/>
  <c r="K5" i="2"/>
  <c r="L5" i="2"/>
  <c r="M5" i="2"/>
  <c r="AJ7" i="2"/>
  <c r="AJ6" i="2"/>
  <c r="B34" i="1"/>
  <c r="C6" i="2"/>
  <c r="B27" i="1"/>
  <c r="U6" i="2" s="1"/>
  <c r="U7" i="2" s="1"/>
  <c r="U8" i="2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C9" i="8"/>
  <c r="C20" i="8" s="1"/>
  <c r="I15" i="8"/>
  <c r="D42" i="1"/>
  <c r="Y5" i="2" s="1"/>
  <c r="D43" i="1"/>
  <c r="Z5" i="2"/>
  <c r="D44" i="1"/>
  <c r="AA5" i="2" s="1"/>
  <c r="B48" i="1"/>
  <c r="D9" i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E4" i="8"/>
  <c r="I14" i="8"/>
  <c r="E4" i="7"/>
  <c r="J11" i="2"/>
  <c r="J12" i="2" s="1"/>
  <c r="J13" i="2" s="1"/>
  <c r="J14" i="2" s="1"/>
  <c r="J15" i="2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/>
  <c r="J93" i="2" s="1"/>
  <c r="J94" i="2" s="1"/>
  <c r="J95" i="2" s="1"/>
  <c r="J96" i="2" s="1"/>
  <c r="J97" i="2" s="1"/>
  <c r="J98" i="2" s="1"/>
  <c r="J99" i="2" s="1"/>
  <c r="J100" i="2" s="1"/>
  <c r="H12" i="2"/>
  <c r="Y6" i="2"/>
  <c r="Y7" i="2"/>
  <c r="Y8" i="2"/>
  <c r="Z7" i="2"/>
  <c r="Z6" i="2"/>
  <c r="Z8" i="2"/>
  <c r="C7" i="2"/>
  <c r="AA8" i="2"/>
  <c r="AA6" i="2"/>
  <c r="AA7" i="2"/>
  <c r="AC6" i="2"/>
  <c r="B22" i="6"/>
  <c r="D8" i="2"/>
  <c r="W8" i="2"/>
  <c r="AF8" i="2"/>
  <c r="B22" i="7"/>
  <c r="A9" i="2"/>
  <c r="AC8" i="2"/>
  <c r="X8" i="2"/>
  <c r="C8" i="2"/>
  <c r="H13" i="2"/>
  <c r="B23" i="6"/>
  <c r="B23" i="7"/>
  <c r="B24" i="6"/>
  <c r="B24" i="7"/>
  <c r="H14" i="2"/>
  <c r="H15" i="2" s="1"/>
  <c r="H16" i="2" s="1"/>
  <c r="B25" i="6"/>
  <c r="B25" i="7"/>
  <c r="B26" i="7" s="1"/>
  <c r="B27" i="7" s="1"/>
  <c r="B28" i="7" s="1"/>
  <c r="B29" i="7" s="1"/>
  <c r="B26" i="6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H17" i="2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B30" i="7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H32" i="2"/>
  <c r="H33" i="2" s="1"/>
  <c r="H34" i="2" s="1"/>
  <c r="H35" i="2" s="1"/>
  <c r="H36" i="2" s="1"/>
  <c r="H37" i="2" s="1"/>
  <c r="H38" i="2" s="1"/>
  <c r="B43" i="6"/>
  <c r="B44" i="6"/>
  <c r="B45" i="6" s="1"/>
  <c r="B46" i="6" s="1"/>
  <c r="B47" i="6" s="1"/>
  <c r="B48" i="6" s="1"/>
  <c r="B49" i="6" s="1"/>
  <c r="H39" i="2"/>
  <c r="H40" i="2" s="1"/>
  <c r="H41" i="2" s="1"/>
  <c r="H42" i="2" s="1"/>
  <c r="B50" i="6"/>
  <c r="B51" i="6" s="1"/>
  <c r="B52" i="6" s="1"/>
  <c r="B53" i="6" s="1"/>
  <c r="B54" i="6" s="1"/>
  <c r="B55" i="6" s="1"/>
  <c r="B56" i="6" s="1"/>
  <c r="B57" i="6"/>
  <c r="B58" i="6" s="1"/>
  <c r="B59" i="6" s="1"/>
  <c r="H43" i="2"/>
  <c r="H44" i="2" l="1"/>
  <c r="Z9" i="2"/>
  <c r="A10" i="2"/>
  <c r="D9" i="2"/>
  <c r="W9" i="2"/>
  <c r="X9" i="2"/>
  <c r="Y9" i="2"/>
  <c r="C9" i="2"/>
  <c r="AF9" i="2"/>
  <c r="AC9" i="2"/>
  <c r="AE9" i="2"/>
  <c r="AD9" i="2"/>
  <c r="AA9" i="2"/>
  <c r="F20" i="8"/>
  <c r="D20" i="8"/>
  <c r="G9" i="2"/>
  <c r="AJ8" i="2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T87" i="2" s="1"/>
  <c r="T88" i="2" s="1"/>
  <c r="T89" i="2" s="1"/>
  <c r="T90" i="2" s="1"/>
  <c r="T91" i="2" s="1"/>
  <c r="T92" i="2" s="1"/>
  <c r="T93" i="2" s="1"/>
  <c r="T94" i="2" s="1"/>
  <c r="T95" i="2" s="1"/>
  <c r="T96" i="2" s="1"/>
  <c r="T97" i="2" s="1"/>
  <c r="T98" i="2" s="1"/>
  <c r="T99" i="2" s="1"/>
  <c r="T100" i="2" s="1"/>
  <c r="C9" i="7"/>
  <c r="O5" i="2"/>
  <c r="C20" i="6"/>
  <c r="F20" i="6" l="1"/>
  <c r="D20" i="6"/>
  <c r="G10" i="2"/>
  <c r="AJ9" i="2"/>
  <c r="I15" i="7"/>
  <c r="I14" i="7" s="1"/>
  <c r="C20" i="7"/>
  <c r="G20" i="8"/>
  <c r="H45" i="2"/>
  <c r="D10" i="2"/>
  <c r="A11" i="2"/>
  <c r="Y10" i="2"/>
  <c r="AD10" i="2"/>
  <c r="X10" i="2"/>
  <c r="Z10" i="2"/>
  <c r="AF10" i="2"/>
  <c r="C10" i="2"/>
  <c r="AA10" i="2"/>
  <c r="AE10" i="2"/>
  <c r="W10" i="2"/>
  <c r="AC10" i="2"/>
  <c r="F20" i="7" l="1"/>
  <c r="D20" i="7"/>
  <c r="G20" i="6"/>
  <c r="H46" i="2"/>
  <c r="G11" i="2"/>
  <c r="AJ10" i="2"/>
  <c r="AE11" i="2"/>
  <c r="W11" i="2"/>
  <c r="Y11" i="2"/>
  <c r="D11" i="2"/>
  <c r="AC11" i="2"/>
  <c r="Z11" i="2"/>
  <c r="AD11" i="2"/>
  <c r="A12" i="2"/>
  <c r="AA11" i="2"/>
  <c r="X11" i="2"/>
  <c r="C11" i="2"/>
  <c r="AF11" i="2"/>
  <c r="H20" i="8"/>
  <c r="I20" i="8"/>
  <c r="AD12" i="2" l="1"/>
  <c r="A13" i="2"/>
  <c r="Z12" i="2"/>
  <c r="D12" i="2"/>
  <c r="C12" i="2"/>
  <c r="AE12" i="2"/>
  <c r="W12" i="2"/>
  <c r="X12" i="2"/>
  <c r="AA12" i="2"/>
  <c r="AF12" i="2"/>
  <c r="AC12" i="2"/>
  <c r="Y12" i="2"/>
  <c r="C21" i="8"/>
  <c r="E20" i="8"/>
  <c r="AJ11" i="2"/>
  <c r="G12" i="2"/>
  <c r="G20" i="7"/>
  <c r="H20" i="6"/>
  <c r="I20" i="6" s="1"/>
  <c r="H47" i="2"/>
  <c r="H20" i="7" l="1"/>
  <c r="I20" i="7" s="1"/>
  <c r="D21" i="8"/>
  <c r="F21" i="8"/>
  <c r="C21" i="6"/>
  <c r="E20" i="6"/>
  <c r="AJ12" i="2"/>
  <c r="G13" i="2"/>
  <c r="D13" i="2"/>
  <c r="AF13" i="2"/>
  <c r="Y13" i="2"/>
  <c r="C13" i="2"/>
  <c r="X13" i="2"/>
  <c r="AD13" i="2"/>
  <c r="AE13" i="2"/>
  <c r="AC13" i="2"/>
  <c r="Z13" i="2"/>
  <c r="W13" i="2"/>
  <c r="AA13" i="2"/>
  <c r="A14" i="2"/>
  <c r="H48" i="2"/>
  <c r="A15" i="2" l="1"/>
  <c r="X14" i="2"/>
  <c r="Z14" i="2"/>
  <c r="AD14" i="2"/>
  <c r="AF14" i="2"/>
  <c r="AC14" i="2"/>
  <c r="C14" i="2"/>
  <c r="AE14" i="2"/>
  <c r="AA14" i="2"/>
  <c r="D14" i="2"/>
  <c r="Y14" i="2"/>
  <c r="W14" i="2"/>
  <c r="H49" i="2"/>
  <c r="AJ13" i="2"/>
  <c r="G14" i="2"/>
  <c r="F21" i="6"/>
  <c r="D21" i="6"/>
  <c r="G21" i="8"/>
  <c r="C21" i="7"/>
  <c r="E20" i="7"/>
  <c r="I21" i="8" l="1"/>
  <c r="H21" i="8"/>
  <c r="D21" i="7"/>
  <c r="F21" i="7"/>
  <c r="H50" i="2"/>
  <c r="G21" i="6"/>
  <c r="AJ14" i="2"/>
  <c r="G15" i="2"/>
  <c r="AE15" i="2"/>
  <c r="W15" i="2"/>
  <c r="Y15" i="2"/>
  <c r="D15" i="2"/>
  <c r="AC15" i="2"/>
  <c r="Z15" i="2"/>
  <c r="X15" i="2"/>
  <c r="AD15" i="2"/>
  <c r="A16" i="2"/>
  <c r="AA15" i="2"/>
  <c r="AF15" i="2"/>
  <c r="C15" i="2"/>
  <c r="G21" i="7" l="1"/>
  <c r="H51" i="2"/>
  <c r="AE16" i="2"/>
  <c r="AC16" i="2"/>
  <c r="Y16" i="2"/>
  <c r="D16" i="2"/>
  <c r="AD16" i="2"/>
  <c r="A17" i="2"/>
  <c r="W16" i="2"/>
  <c r="C16" i="2"/>
  <c r="Z16" i="2"/>
  <c r="AF16" i="2"/>
  <c r="X16" i="2"/>
  <c r="AA16" i="2"/>
  <c r="H21" i="6"/>
  <c r="I21" i="6" s="1"/>
  <c r="C22" i="8"/>
  <c r="E21" i="8"/>
  <c r="AJ15" i="2"/>
  <c r="G16" i="2"/>
  <c r="H52" i="2" l="1"/>
  <c r="C22" i="6"/>
  <c r="E21" i="6"/>
  <c r="F22" i="8"/>
  <c r="D22" i="8"/>
  <c r="AE17" i="2"/>
  <c r="X17" i="2"/>
  <c r="AA17" i="2"/>
  <c r="A18" i="2"/>
  <c r="AC17" i="2"/>
  <c r="Y17" i="2"/>
  <c r="AD17" i="2"/>
  <c r="W17" i="2"/>
  <c r="Z17" i="2"/>
  <c r="C17" i="2"/>
  <c r="D17" i="2"/>
  <c r="AF17" i="2"/>
  <c r="G17" i="2"/>
  <c r="AJ16" i="2"/>
  <c r="H21" i="7"/>
  <c r="I21" i="7" s="1"/>
  <c r="H53" i="2" l="1"/>
  <c r="C22" i="7"/>
  <c r="E21" i="7"/>
  <c r="G22" i="8"/>
  <c r="F22" i="6"/>
  <c r="D22" i="6"/>
  <c r="AJ17" i="2"/>
  <c r="G18" i="2"/>
  <c r="AD18" i="2"/>
  <c r="W18" i="2"/>
  <c r="AC18" i="2"/>
  <c r="D18" i="2"/>
  <c r="A19" i="2"/>
  <c r="Y18" i="2"/>
  <c r="X18" i="2"/>
  <c r="AF18" i="2"/>
  <c r="AA18" i="2"/>
  <c r="AE18" i="2"/>
  <c r="Z18" i="2"/>
  <c r="C18" i="2"/>
  <c r="G19" i="2" l="1"/>
  <c r="AJ18" i="2"/>
  <c r="D22" i="7"/>
  <c r="F22" i="7"/>
  <c r="AF19" i="2"/>
  <c r="AD19" i="2"/>
  <c r="Z19" i="2"/>
  <c r="X19" i="2"/>
  <c r="AE19" i="2"/>
  <c r="AC19" i="2"/>
  <c r="C19" i="2"/>
  <c r="A20" i="2"/>
  <c r="AA19" i="2"/>
  <c r="W19" i="2"/>
  <c r="D19" i="2"/>
  <c r="Y19" i="2"/>
  <c r="G22" i="6"/>
  <c r="I22" i="8"/>
  <c r="H22" i="8"/>
  <c r="H54" i="2"/>
  <c r="D20" i="2" l="1"/>
  <c r="AE20" i="2"/>
  <c r="X20" i="2"/>
  <c r="W20" i="2"/>
  <c r="A21" i="2"/>
  <c r="AA20" i="2"/>
  <c r="AF20" i="2"/>
  <c r="AD20" i="2"/>
  <c r="Y20" i="2"/>
  <c r="Z20" i="2"/>
  <c r="C20" i="2"/>
  <c r="AC20" i="2"/>
  <c r="AJ19" i="2"/>
  <c r="G20" i="2"/>
  <c r="C23" i="8"/>
  <c r="E22" i="8"/>
  <c r="G22" i="7"/>
  <c r="H55" i="2"/>
  <c r="H22" i="6"/>
  <c r="I22" i="6" s="1"/>
  <c r="G21" i="2" l="1"/>
  <c r="AJ20" i="2"/>
  <c r="C23" i="6"/>
  <c r="E22" i="6"/>
  <c r="H22" i="7"/>
  <c r="I22" i="7" s="1"/>
  <c r="H56" i="2"/>
  <c r="D23" i="8"/>
  <c r="F23" i="8"/>
  <c r="AD21" i="2"/>
  <c r="W21" i="2"/>
  <c r="Z21" i="2"/>
  <c r="C21" i="2"/>
  <c r="AC21" i="2"/>
  <c r="AF21" i="2"/>
  <c r="AE21" i="2"/>
  <c r="X21" i="2"/>
  <c r="AA21" i="2"/>
  <c r="D21" i="2"/>
  <c r="Y21" i="2"/>
  <c r="A22" i="2"/>
  <c r="D23" i="6" l="1"/>
  <c r="F23" i="6"/>
  <c r="W22" i="2"/>
  <c r="AE22" i="2"/>
  <c r="AA22" i="2"/>
  <c r="AD22" i="2"/>
  <c r="AF22" i="2"/>
  <c r="AC22" i="2"/>
  <c r="X22" i="2"/>
  <c r="A23" i="2"/>
  <c r="Y22" i="2"/>
  <c r="D22" i="2"/>
  <c r="C22" i="2"/>
  <c r="Z22" i="2"/>
  <c r="C23" i="7"/>
  <c r="E22" i="7"/>
  <c r="H57" i="2"/>
  <c r="G23" i="8"/>
  <c r="G22" i="2"/>
  <c r="AJ21" i="2"/>
  <c r="H58" i="2" l="1"/>
  <c r="AF23" i="2"/>
  <c r="AD23" i="2"/>
  <c r="Z23" i="2"/>
  <c r="C23" i="2"/>
  <c r="AC23" i="2"/>
  <c r="AA23" i="2"/>
  <c r="D23" i="2"/>
  <c r="AE23" i="2"/>
  <c r="X23" i="2"/>
  <c r="W23" i="2"/>
  <c r="A24" i="2"/>
  <c r="Y23" i="2"/>
  <c r="G23" i="2"/>
  <c r="AJ22" i="2"/>
  <c r="I23" i="8"/>
  <c r="H23" i="8"/>
  <c r="D23" i="7"/>
  <c r="F23" i="7"/>
  <c r="G23" i="6"/>
  <c r="H23" i="6" l="1"/>
  <c r="I23" i="6" s="1"/>
  <c r="G23" i="7"/>
  <c r="C24" i="8"/>
  <c r="E23" i="8"/>
  <c r="H59" i="2"/>
  <c r="G24" i="2"/>
  <c r="AJ23" i="2"/>
  <c r="A25" i="2"/>
  <c r="D24" i="2"/>
  <c r="Y24" i="2"/>
  <c r="AD24" i="2"/>
  <c r="W24" i="2"/>
  <c r="Z24" i="2"/>
  <c r="C24" i="2"/>
  <c r="AC24" i="2"/>
  <c r="AF24" i="2"/>
  <c r="AA24" i="2"/>
  <c r="AE24" i="2"/>
  <c r="X24" i="2"/>
  <c r="AJ24" i="2" l="1"/>
  <c r="G25" i="2"/>
  <c r="C24" i="6"/>
  <c r="E23" i="6"/>
  <c r="H23" i="7"/>
  <c r="I23" i="7" s="1"/>
  <c r="X25" i="2"/>
  <c r="D25" i="2"/>
  <c r="AE25" i="2"/>
  <c r="Z25" i="2"/>
  <c r="AD25" i="2"/>
  <c r="W25" i="2"/>
  <c r="A26" i="2"/>
  <c r="AA25" i="2"/>
  <c r="AC25" i="2"/>
  <c r="Y25" i="2"/>
  <c r="AF25" i="2"/>
  <c r="C25" i="2"/>
  <c r="H60" i="2"/>
  <c r="F24" i="8"/>
  <c r="D24" i="8"/>
  <c r="H61" i="2" l="1"/>
  <c r="AJ25" i="2"/>
  <c r="G26" i="2"/>
  <c r="AF26" i="2"/>
  <c r="AD26" i="2"/>
  <c r="Y26" i="2"/>
  <c r="X26" i="2"/>
  <c r="C26" i="2"/>
  <c r="AC26" i="2"/>
  <c r="D26" i="2"/>
  <c r="Z26" i="2"/>
  <c r="W26" i="2"/>
  <c r="AA26" i="2"/>
  <c r="AE26" i="2"/>
  <c r="A27" i="2"/>
  <c r="C24" i="7"/>
  <c r="E23" i="7"/>
  <c r="G24" i="8"/>
  <c r="F24" i="6"/>
  <c r="D24" i="6"/>
  <c r="D27" i="2" l="1"/>
  <c r="AE27" i="2"/>
  <c r="X27" i="2"/>
  <c r="W27" i="2"/>
  <c r="A28" i="2"/>
  <c r="Y27" i="2"/>
  <c r="AD27" i="2"/>
  <c r="AC27" i="2"/>
  <c r="AF27" i="2"/>
  <c r="Z27" i="2"/>
  <c r="AA27" i="2"/>
  <c r="C27" i="2"/>
  <c r="G27" i="2"/>
  <c r="AJ26" i="2"/>
  <c r="H62" i="2"/>
  <c r="F24" i="7"/>
  <c r="L6" i="2"/>
  <c r="D24" i="7"/>
  <c r="I24" i="8"/>
  <c r="H24" i="8"/>
  <c r="G24" i="6"/>
  <c r="C25" i="8" l="1"/>
  <c r="E24" i="8"/>
  <c r="AJ27" i="2"/>
  <c r="G28" i="2"/>
  <c r="G24" i="7"/>
  <c r="H24" i="6"/>
  <c r="I24" i="6" s="1"/>
  <c r="H63" i="2"/>
  <c r="AD28" i="2"/>
  <c r="W28" i="2"/>
  <c r="AA28" i="2"/>
  <c r="A29" i="2"/>
  <c r="AF28" i="2"/>
  <c r="AC28" i="2"/>
  <c r="C28" i="2"/>
  <c r="X28" i="2"/>
  <c r="Z28" i="2"/>
  <c r="Y28" i="2"/>
  <c r="AE28" i="2"/>
  <c r="D28" i="2"/>
  <c r="D29" i="2" l="1"/>
  <c r="AC29" i="2"/>
  <c r="C29" i="2"/>
  <c r="Z29" i="2"/>
  <c r="W29" i="2"/>
  <c r="A30" i="2"/>
  <c r="X29" i="2"/>
  <c r="AA29" i="2"/>
  <c r="AF29" i="2"/>
  <c r="AE29" i="2"/>
  <c r="AD29" i="2"/>
  <c r="Y29" i="2"/>
  <c r="C25" i="6"/>
  <c r="E24" i="6"/>
  <c r="H24" i="7"/>
  <c r="I24" i="7" s="1"/>
  <c r="D25" i="8"/>
  <c r="F25" i="8"/>
  <c r="H64" i="2"/>
  <c r="G29" i="2"/>
  <c r="AJ28" i="2"/>
  <c r="D25" i="6" l="1"/>
  <c r="F25" i="6"/>
  <c r="H65" i="2"/>
  <c r="X30" i="2"/>
  <c r="C30" i="2"/>
  <c r="A31" i="2"/>
  <c r="W30" i="2"/>
  <c r="AC30" i="2"/>
  <c r="AA30" i="2"/>
  <c r="D30" i="2"/>
  <c r="Z30" i="2"/>
  <c r="AF30" i="2"/>
  <c r="Y30" i="2"/>
  <c r="AD30" i="2"/>
  <c r="AE30" i="2"/>
  <c r="G25" i="8"/>
  <c r="G30" i="2"/>
  <c r="AJ29" i="2"/>
  <c r="C25" i="7"/>
  <c r="E24" i="7"/>
  <c r="O6" i="2" s="1"/>
  <c r="AJ30" i="2" l="1"/>
  <c r="G31" i="2"/>
  <c r="F25" i="7"/>
  <c r="D25" i="7"/>
  <c r="L7" i="2"/>
  <c r="C31" i="2"/>
  <c r="AC31" i="2"/>
  <c r="Z31" i="2"/>
  <c r="W31" i="2"/>
  <c r="A32" i="2"/>
  <c r="Y31" i="2"/>
  <c r="AE31" i="2"/>
  <c r="X31" i="2"/>
  <c r="D31" i="2"/>
  <c r="AD31" i="2"/>
  <c r="AA31" i="2"/>
  <c r="AF31" i="2"/>
  <c r="G25" i="6"/>
  <c r="H25" i="6" s="1"/>
  <c r="I25" i="6" s="1"/>
  <c r="C26" i="6" s="1"/>
  <c r="E25" i="6"/>
  <c r="I25" i="8"/>
  <c r="H25" i="8"/>
  <c r="H66" i="2"/>
  <c r="G25" i="7" l="1"/>
  <c r="H25" i="7" s="1"/>
  <c r="I25" i="7" s="1"/>
  <c r="C26" i="7" s="1"/>
  <c r="H67" i="2"/>
  <c r="C26" i="8"/>
  <c r="E25" i="8"/>
  <c r="AE32" i="2"/>
  <c r="W32" i="2"/>
  <c r="Z32" i="2"/>
  <c r="AD32" i="2"/>
  <c r="AF32" i="2"/>
  <c r="Y32" i="2"/>
  <c r="D32" i="2"/>
  <c r="C32" i="2"/>
  <c r="X32" i="2"/>
  <c r="A33" i="2"/>
  <c r="AA32" i="2"/>
  <c r="AC32" i="2"/>
  <c r="G32" i="2"/>
  <c r="AJ31" i="2"/>
  <c r="D26" i="6"/>
  <c r="F26" i="6"/>
  <c r="K6" i="2"/>
  <c r="H68" i="2" l="1"/>
  <c r="G33" i="2"/>
  <c r="AJ32" i="2"/>
  <c r="F26" i="7"/>
  <c r="D26" i="7"/>
  <c r="L8" i="2"/>
  <c r="D33" i="2"/>
  <c r="A34" i="2"/>
  <c r="Y33" i="2"/>
  <c r="AC33" i="2"/>
  <c r="C33" i="2"/>
  <c r="Z33" i="2"/>
  <c r="AF33" i="2"/>
  <c r="AE33" i="2"/>
  <c r="AD33" i="2"/>
  <c r="W33" i="2"/>
  <c r="X33" i="2"/>
  <c r="AA33" i="2"/>
  <c r="G26" i="6"/>
  <c r="H26" i="6" s="1"/>
  <c r="I26" i="6" s="1"/>
  <c r="C27" i="6" s="1"/>
  <c r="E26" i="6"/>
  <c r="N6" i="2" s="1"/>
  <c r="D26" i="8"/>
  <c r="F26" i="8"/>
  <c r="M6" i="2"/>
  <c r="AI6" i="2" s="1"/>
  <c r="E25" i="7"/>
  <c r="O7" i="2" s="1"/>
  <c r="F27" i="6" l="1"/>
  <c r="D27" i="6"/>
  <c r="K7" i="2"/>
  <c r="AJ33" i="2"/>
  <c r="G34" i="2"/>
  <c r="H69" i="2"/>
  <c r="D34" i="2"/>
  <c r="C34" i="2"/>
  <c r="AA34" i="2"/>
  <c r="AF34" i="2"/>
  <c r="A35" i="2"/>
  <c r="Y34" i="2"/>
  <c r="AE34" i="2"/>
  <c r="X34" i="2"/>
  <c r="AD34" i="2"/>
  <c r="W34" i="2"/>
  <c r="Z34" i="2"/>
  <c r="AC34" i="2"/>
  <c r="G26" i="8"/>
  <c r="G26" i="7"/>
  <c r="H26" i="7" s="1"/>
  <c r="I26" i="7" s="1"/>
  <c r="C27" i="7" s="1"/>
  <c r="H70" i="2" l="1"/>
  <c r="G27" i="6"/>
  <c r="H27" i="6" s="1"/>
  <c r="I27" i="6" s="1"/>
  <c r="C28" i="6" s="1"/>
  <c r="E27" i="6"/>
  <c r="N7" i="2" s="1"/>
  <c r="I26" i="8"/>
  <c r="H26" i="8"/>
  <c r="E26" i="7"/>
  <c r="O8" i="2" s="1"/>
  <c r="D27" i="7"/>
  <c r="F27" i="7"/>
  <c r="L9" i="2"/>
  <c r="W35" i="2"/>
  <c r="A36" i="2"/>
  <c r="Y35" i="2"/>
  <c r="C35" i="2"/>
  <c r="X35" i="2"/>
  <c r="Z35" i="2"/>
  <c r="AD35" i="2"/>
  <c r="D35" i="2"/>
  <c r="AC35" i="2"/>
  <c r="AF35" i="2"/>
  <c r="AA35" i="2"/>
  <c r="AE35" i="2"/>
  <c r="G35" i="2"/>
  <c r="AJ34" i="2"/>
  <c r="AJ35" i="2" l="1"/>
  <c r="G36" i="2"/>
  <c r="C36" i="2"/>
  <c r="AC36" i="2"/>
  <c r="W36" i="2"/>
  <c r="A37" i="2"/>
  <c r="AF36" i="2"/>
  <c r="Y36" i="2"/>
  <c r="D36" i="2"/>
  <c r="X36" i="2"/>
  <c r="AE36" i="2"/>
  <c r="AA36" i="2"/>
  <c r="AD36" i="2"/>
  <c r="Z36" i="2"/>
  <c r="F28" i="6"/>
  <c r="D28" i="6"/>
  <c r="K8" i="2"/>
  <c r="G27" i="7"/>
  <c r="H27" i="7" s="1"/>
  <c r="I27" i="7" s="1"/>
  <c r="C28" i="7" s="1"/>
  <c r="H71" i="2"/>
  <c r="C27" i="8"/>
  <c r="E26" i="8"/>
  <c r="P6" i="2" s="1"/>
  <c r="F28" i="7" l="1"/>
  <c r="D28" i="7"/>
  <c r="L10" i="2"/>
  <c r="G28" i="6"/>
  <c r="H28" i="6" s="1"/>
  <c r="I28" i="6" s="1"/>
  <c r="C29" i="6" s="1"/>
  <c r="X37" i="2"/>
  <c r="W37" i="2"/>
  <c r="Z37" i="2"/>
  <c r="AD37" i="2"/>
  <c r="AE37" i="2"/>
  <c r="AF37" i="2"/>
  <c r="C37" i="2"/>
  <c r="AA37" i="2"/>
  <c r="A38" i="2"/>
  <c r="D37" i="2"/>
  <c r="AC37" i="2"/>
  <c r="Y37" i="2"/>
  <c r="G37" i="2"/>
  <c r="AJ36" i="2"/>
  <c r="D27" i="8"/>
  <c r="M7" i="2"/>
  <c r="AI7" i="2" s="1"/>
  <c r="F27" i="8"/>
  <c r="H72" i="2"/>
  <c r="AN6" i="2"/>
  <c r="AO6" i="2" s="1"/>
  <c r="AH6" i="2"/>
  <c r="AK6" i="2" s="1"/>
  <c r="E27" i="7"/>
  <c r="O9" i="2" s="1"/>
  <c r="F29" i="6" l="1"/>
  <c r="D29" i="6"/>
  <c r="K9" i="2"/>
  <c r="E7" i="2"/>
  <c r="F37" i="1"/>
  <c r="AJ37" i="2"/>
  <c r="G38" i="2"/>
  <c r="H73" i="2"/>
  <c r="G27" i="8"/>
  <c r="W38" i="2"/>
  <c r="C38" i="2"/>
  <c r="Y38" i="2"/>
  <c r="X38" i="2"/>
  <c r="AD38" i="2"/>
  <c r="A39" i="2"/>
  <c r="AE38" i="2"/>
  <c r="D38" i="2"/>
  <c r="AA38" i="2"/>
  <c r="AF38" i="2"/>
  <c r="Z38" i="2"/>
  <c r="AC38" i="2"/>
  <c r="G28" i="7"/>
  <c r="H28" i="7" s="1"/>
  <c r="I28" i="7" s="1"/>
  <c r="C29" i="7" s="1"/>
  <c r="E28" i="7"/>
  <c r="O10" i="2" s="1"/>
  <c r="E28" i="6"/>
  <c r="N8" i="2" s="1"/>
  <c r="AJ38" i="2" l="1"/>
  <c r="G39" i="2"/>
  <c r="F29" i="7"/>
  <c r="D29" i="7"/>
  <c r="L11" i="2"/>
  <c r="I27" i="8"/>
  <c r="H27" i="8"/>
  <c r="G29" i="6"/>
  <c r="H29" i="6" s="1"/>
  <c r="I29" i="6" s="1"/>
  <c r="C30" i="6" s="1"/>
  <c r="E29" i="6"/>
  <c r="N9" i="2" s="1"/>
  <c r="D39" i="2"/>
  <c r="AE39" i="2"/>
  <c r="AD39" i="2"/>
  <c r="AF39" i="2"/>
  <c r="X39" i="2"/>
  <c r="AA39" i="2"/>
  <c r="W39" i="2"/>
  <c r="Y39" i="2"/>
  <c r="C39" i="2"/>
  <c r="Z39" i="2"/>
  <c r="A40" i="2"/>
  <c r="AC39" i="2"/>
  <c r="H74" i="2"/>
  <c r="F7" i="2"/>
  <c r="AM7" i="2" s="1"/>
  <c r="C28" i="8" l="1"/>
  <c r="E27" i="8"/>
  <c r="P7" i="2" s="1"/>
  <c r="AE40" i="2"/>
  <c r="AF40" i="2"/>
  <c r="Y40" i="2"/>
  <c r="AD40" i="2"/>
  <c r="W40" i="2"/>
  <c r="M40" i="2"/>
  <c r="AA40" i="2"/>
  <c r="A41" i="2"/>
  <c r="X40" i="2"/>
  <c r="N40" i="2"/>
  <c r="K40" i="2"/>
  <c r="AC40" i="2"/>
  <c r="Z40" i="2"/>
  <c r="C40" i="2"/>
  <c r="D40" i="2"/>
  <c r="P40" i="2"/>
  <c r="AJ39" i="2"/>
  <c r="G40" i="2"/>
  <c r="H75" i="2"/>
  <c r="F30" i="6"/>
  <c r="D30" i="6"/>
  <c r="K10" i="2"/>
  <c r="G29" i="7"/>
  <c r="H29" i="7" s="1"/>
  <c r="I29" i="7" s="1"/>
  <c r="C30" i="7" s="1"/>
  <c r="AD41" i="2" l="1"/>
  <c r="W41" i="2"/>
  <c r="AC41" i="2"/>
  <c r="M41" i="2"/>
  <c r="AE41" i="2"/>
  <c r="D41" i="2"/>
  <c r="Y41" i="2"/>
  <c r="A42" i="2"/>
  <c r="AF41" i="2"/>
  <c r="AA41" i="2"/>
  <c r="X41" i="2"/>
  <c r="N41" i="2"/>
  <c r="K41" i="2"/>
  <c r="Z41" i="2"/>
  <c r="C41" i="2"/>
  <c r="P41" i="2"/>
  <c r="AN7" i="2"/>
  <c r="AO7" i="2" s="1"/>
  <c r="E8" i="2" s="1"/>
  <c r="AH7" i="2"/>
  <c r="AK7" i="2" s="1"/>
  <c r="G30" i="6"/>
  <c r="H30" i="6" s="1"/>
  <c r="I30" i="6" s="1"/>
  <c r="C31" i="6" s="1"/>
  <c r="M8" i="2"/>
  <c r="AI8" i="2" s="1"/>
  <c r="F28" i="8"/>
  <c r="D28" i="8"/>
  <c r="H76" i="2"/>
  <c r="F30" i="7"/>
  <c r="D30" i="7"/>
  <c r="L12" i="2"/>
  <c r="E29" i="7"/>
  <c r="O11" i="2" s="1"/>
  <c r="AJ40" i="2"/>
  <c r="G41" i="2"/>
  <c r="AJ41" i="2" l="1"/>
  <c r="G42" i="2"/>
  <c r="AD42" i="2"/>
  <c r="A43" i="2"/>
  <c r="M42" i="2"/>
  <c r="D42" i="2"/>
  <c r="L42" i="2"/>
  <c r="Y42" i="2"/>
  <c r="N42" i="2"/>
  <c r="W42" i="2"/>
  <c r="K42" i="2"/>
  <c r="AI42" i="2" s="1"/>
  <c r="C42" i="2"/>
  <c r="AF42" i="2"/>
  <c r="Z42" i="2"/>
  <c r="AE42" i="2"/>
  <c r="X42" i="2"/>
  <c r="AC42" i="2"/>
  <c r="AA42" i="2"/>
  <c r="P42" i="2"/>
  <c r="O42" i="2"/>
  <c r="G28" i="8"/>
  <c r="F8" i="2"/>
  <c r="AM8" i="2" s="1"/>
  <c r="F31" i="6"/>
  <c r="D31" i="6"/>
  <c r="K11" i="2"/>
  <c r="G30" i="7"/>
  <c r="H30" i="7" s="1"/>
  <c r="I30" i="7" s="1"/>
  <c r="C31" i="7" s="1"/>
  <c r="E30" i="7"/>
  <c r="O12" i="2" s="1"/>
  <c r="H77" i="2"/>
  <c r="E30" i="6"/>
  <c r="N10" i="2" s="1"/>
  <c r="H78" i="2" l="1"/>
  <c r="E31" i="6"/>
  <c r="N11" i="2" s="1"/>
  <c r="G31" i="6"/>
  <c r="H31" i="6" s="1"/>
  <c r="I31" i="6" s="1"/>
  <c r="C32" i="6" s="1"/>
  <c r="I28" i="8"/>
  <c r="H28" i="8"/>
  <c r="AN42" i="2"/>
  <c r="AJ42" i="2"/>
  <c r="G43" i="2"/>
  <c r="D31" i="7"/>
  <c r="F31" i="7"/>
  <c r="L13" i="2"/>
  <c r="AF43" i="2"/>
  <c r="AE43" i="2"/>
  <c r="X43" i="2"/>
  <c r="K43" i="2"/>
  <c r="Z43" i="2"/>
  <c r="D43" i="2"/>
  <c r="C43" i="2"/>
  <c r="A44" i="2"/>
  <c r="Y43" i="2"/>
  <c r="W43" i="2"/>
  <c r="M43" i="2"/>
  <c r="AA43" i="2"/>
  <c r="AD43" i="2"/>
  <c r="L43" i="2"/>
  <c r="AC43" i="2"/>
  <c r="N43" i="2"/>
  <c r="P43" i="2"/>
  <c r="O43" i="2"/>
  <c r="AN43" i="2" l="1"/>
  <c r="X44" i="2"/>
  <c r="AF44" i="2"/>
  <c r="AE44" i="2"/>
  <c r="M44" i="2"/>
  <c r="Z44" i="2"/>
  <c r="D44" i="2"/>
  <c r="C44" i="2"/>
  <c r="L44" i="2"/>
  <c r="W44" i="2"/>
  <c r="K44" i="2"/>
  <c r="AD44" i="2"/>
  <c r="AA44" i="2"/>
  <c r="AC44" i="2"/>
  <c r="N44" i="2"/>
  <c r="Y44" i="2"/>
  <c r="A45" i="2"/>
  <c r="P44" i="2"/>
  <c r="O44" i="2"/>
  <c r="AI43" i="2"/>
  <c r="H79" i="2"/>
  <c r="AJ43" i="2"/>
  <c r="G44" i="2"/>
  <c r="C29" i="8"/>
  <c r="E28" i="8"/>
  <c r="P8" i="2" s="1"/>
  <c r="G31" i="7"/>
  <c r="H31" i="7" s="1"/>
  <c r="I31" i="7" s="1"/>
  <c r="C32" i="7" s="1"/>
  <c r="F32" i="6"/>
  <c r="D32" i="6"/>
  <c r="K12" i="2"/>
  <c r="F29" i="8" l="1"/>
  <c r="D29" i="8"/>
  <c r="M9" i="2"/>
  <c r="AI9" i="2" s="1"/>
  <c r="F32" i="7"/>
  <c r="D32" i="7"/>
  <c r="L14" i="2"/>
  <c r="AN44" i="2"/>
  <c r="AI44" i="2"/>
  <c r="G45" i="2"/>
  <c r="AJ44" i="2"/>
  <c r="E31" i="7"/>
  <c r="O13" i="2" s="1"/>
  <c r="H80" i="2"/>
  <c r="G32" i="6"/>
  <c r="H32" i="6" s="1"/>
  <c r="I32" i="6" s="1"/>
  <c r="C33" i="6" s="1"/>
  <c r="AN8" i="2"/>
  <c r="AO8" i="2" s="1"/>
  <c r="E9" i="2" s="1"/>
  <c r="AH8" i="2"/>
  <c r="AK8" i="2" s="1"/>
  <c r="X45" i="2"/>
  <c r="AF45" i="2"/>
  <c r="AE45" i="2"/>
  <c r="L45" i="2"/>
  <c r="A46" i="2"/>
  <c r="AC45" i="2"/>
  <c r="M45" i="2"/>
  <c r="D45" i="2"/>
  <c r="C45" i="2"/>
  <c r="Z45" i="2"/>
  <c r="AD45" i="2"/>
  <c r="W45" i="2"/>
  <c r="Y45" i="2"/>
  <c r="N45" i="2"/>
  <c r="AN45" i="2" s="1"/>
  <c r="K45" i="2"/>
  <c r="AA45" i="2"/>
  <c r="P45" i="2"/>
  <c r="O45" i="2"/>
  <c r="AD46" i="2" l="1"/>
  <c r="D46" i="2"/>
  <c r="AC46" i="2"/>
  <c r="AA46" i="2"/>
  <c r="AE46" i="2"/>
  <c r="A47" i="2"/>
  <c r="L46" i="2"/>
  <c r="Z46" i="2"/>
  <c r="W46" i="2"/>
  <c r="K46" i="2"/>
  <c r="AI46" i="2" s="1"/>
  <c r="N46" i="2"/>
  <c r="AF46" i="2"/>
  <c r="M46" i="2"/>
  <c r="X46" i="2"/>
  <c r="Y46" i="2"/>
  <c r="C46" i="2"/>
  <c r="P46" i="2"/>
  <c r="O46" i="2"/>
  <c r="E32" i="6"/>
  <c r="N12" i="2" s="1"/>
  <c r="G32" i="7"/>
  <c r="H32" i="7" s="1"/>
  <c r="I32" i="7" s="1"/>
  <c r="C33" i="7" s="1"/>
  <c r="G29" i="8"/>
  <c r="H81" i="2"/>
  <c r="D33" i="6"/>
  <c r="F33" i="6"/>
  <c r="K13" i="2"/>
  <c r="AJ45" i="2"/>
  <c r="G46" i="2"/>
  <c r="AI45" i="2"/>
  <c r="F9" i="2"/>
  <c r="AM9" i="2" s="1"/>
  <c r="E32" i="7" l="1"/>
  <c r="O14" i="2" s="1"/>
  <c r="D47" i="2"/>
  <c r="AC47" i="2"/>
  <c r="AD47" i="2"/>
  <c r="M47" i="2"/>
  <c r="Z47" i="2"/>
  <c r="W47" i="2"/>
  <c r="C47" i="2"/>
  <c r="N47" i="2"/>
  <c r="L47" i="2"/>
  <c r="AA47" i="2"/>
  <c r="AF47" i="2"/>
  <c r="AE47" i="2"/>
  <c r="X47" i="2"/>
  <c r="K47" i="2"/>
  <c r="Y47" i="2"/>
  <c r="A48" i="2"/>
  <c r="P47" i="2"/>
  <c r="O47" i="2"/>
  <c r="H82" i="2"/>
  <c r="D33" i="7"/>
  <c r="F33" i="7"/>
  <c r="L15" i="2"/>
  <c r="G33" i="6"/>
  <c r="H33" i="6" s="1"/>
  <c r="I33" i="6" s="1"/>
  <c r="C34" i="6" s="1"/>
  <c r="E33" i="6"/>
  <c r="N13" i="2" s="1"/>
  <c r="I29" i="8"/>
  <c r="H29" i="8"/>
  <c r="AJ46" i="2"/>
  <c r="G47" i="2"/>
  <c r="AN46" i="2"/>
  <c r="C30" i="8" l="1"/>
  <c r="E29" i="8"/>
  <c r="P9" i="2" s="1"/>
  <c r="G33" i="7"/>
  <c r="H33" i="7" s="1"/>
  <c r="I33" i="7" s="1"/>
  <c r="C34" i="7" s="1"/>
  <c r="W48" i="2"/>
  <c r="C48" i="2"/>
  <c r="N48" i="2"/>
  <c r="Z48" i="2"/>
  <c r="X48" i="2"/>
  <c r="AF48" i="2"/>
  <c r="AE48" i="2"/>
  <c r="M48" i="2"/>
  <c r="AA48" i="2"/>
  <c r="A49" i="2"/>
  <c r="L48" i="2"/>
  <c r="Y48" i="2"/>
  <c r="AD48" i="2"/>
  <c r="K48" i="2"/>
  <c r="D48" i="2"/>
  <c r="AC48" i="2"/>
  <c r="P48" i="2"/>
  <c r="O48" i="2"/>
  <c r="AN47" i="2"/>
  <c r="AJ47" i="2"/>
  <c r="G48" i="2"/>
  <c r="D34" i="6"/>
  <c r="F34" i="6"/>
  <c r="K14" i="2"/>
  <c r="H83" i="2"/>
  <c r="AI47" i="2"/>
  <c r="D34" i="7" l="1"/>
  <c r="F34" i="7"/>
  <c r="L16" i="2"/>
  <c r="H84" i="2"/>
  <c r="G34" i="6"/>
  <c r="H34" i="6" s="1"/>
  <c r="I34" i="6" s="1"/>
  <c r="C35" i="6" s="1"/>
  <c r="E34" i="6"/>
  <c r="N14" i="2" s="1"/>
  <c r="AN48" i="2"/>
  <c r="E33" i="7"/>
  <c r="O15" i="2" s="1"/>
  <c r="AN9" i="2"/>
  <c r="AO9" i="2" s="1"/>
  <c r="E10" i="2" s="1"/>
  <c r="AH9" i="2"/>
  <c r="AK9" i="2" s="1"/>
  <c r="AI48" i="2"/>
  <c r="AD49" i="2"/>
  <c r="D49" i="2"/>
  <c r="AC49" i="2"/>
  <c r="K49" i="2"/>
  <c r="AI49" i="2" s="1"/>
  <c r="AA49" i="2"/>
  <c r="N49" i="2"/>
  <c r="W49" i="2"/>
  <c r="C49" i="2"/>
  <c r="M49" i="2"/>
  <c r="Z49" i="2"/>
  <c r="X49" i="2"/>
  <c r="AF49" i="2"/>
  <c r="AE49" i="2"/>
  <c r="L49" i="2"/>
  <c r="Y49" i="2"/>
  <c r="A50" i="2"/>
  <c r="P49" i="2"/>
  <c r="O49" i="2"/>
  <c r="G49" i="2"/>
  <c r="AJ48" i="2"/>
  <c r="F30" i="8"/>
  <c r="D30" i="8"/>
  <c r="M10" i="2"/>
  <c r="AI10" i="2" s="1"/>
  <c r="G30" i="8" l="1"/>
  <c r="G50" i="2"/>
  <c r="AJ49" i="2"/>
  <c r="F35" i="6"/>
  <c r="D35" i="6"/>
  <c r="K15" i="2"/>
  <c r="AE50" i="2"/>
  <c r="X50" i="2"/>
  <c r="AF50" i="2"/>
  <c r="K50" i="2"/>
  <c r="Z50" i="2"/>
  <c r="A51" i="2"/>
  <c r="M50" i="2"/>
  <c r="AD50" i="2"/>
  <c r="D50" i="2"/>
  <c r="AC50" i="2"/>
  <c r="Y50" i="2"/>
  <c r="L50" i="2"/>
  <c r="C50" i="2"/>
  <c r="AA50" i="2"/>
  <c r="N50" i="2"/>
  <c r="AN50" i="2" s="1"/>
  <c r="W50" i="2"/>
  <c r="P50" i="2"/>
  <c r="O50" i="2"/>
  <c r="F10" i="2"/>
  <c r="AM10" i="2" s="1"/>
  <c r="H85" i="2"/>
  <c r="AN49" i="2"/>
  <c r="G34" i="7"/>
  <c r="H34" i="7" s="1"/>
  <c r="I34" i="7" s="1"/>
  <c r="C35" i="7" s="1"/>
  <c r="E34" i="7" l="1"/>
  <c r="O16" i="2" s="1"/>
  <c r="G35" i="6"/>
  <c r="H35" i="6" s="1"/>
  <c r="I35" i="6" s="1"/>
  <c r="C36" i="6" s="1"/>
  <c r="G51" i="2"/>
  <c r="AJ50" i="2"/>
  <c r="W51" i="2"/>
  <c r="C51" i="2"/>
  <c r="N51" i="2"/>
  <c r="M51" i="2"/>
  <c r="Y51" i="2"/>
  <c r="AF51" i="2"/>
  <c r="AE51" i="2"/>
  <c r="L51" i="2"/>
  <c r="Z51" i="2"/>
  <c r="X51" i="2"/>
  <c r="K51" i="2"/>
  <c r="D51" i="2"/>
  <c r="AA51" i="2"/>
  <c r="AC51" i="2"/>
  <c r="AD51" i="2"/>
  <c r="A52" i="2"/>
  <c r="P51" i="2"/>
  <c r="O51" i="2"/>
  <c r="I30" i="8"/>
  <c r="H30" i="8"/>
  <c r="D35" i="7"/>
  <c r="F35" i="7"/>
  <c r="L17" i="2"/>
  <c r="H86" i="2"/>
  <c r="AI50" i="2"/>
  <c r="AJ51" i="2" l="1"/>
  <c r="G52" i="2"/>
  <c r="C31" i="8"/>
  <c r="E30" i="8"/>
  <c r="P10" i="2" s="1"/>
  <c r="E35" i="6"/>
  <c r="N15" i="2" s="1"/>
  <c r="H87" i="2"/>
  <c r="W52" i="2"/>
  <c r="C52" i="2"/>
  <c r="N52" i="2"/>
  <c r="AN52" i="2" s="1"/>
  <c r="Z52" i="2"/>
  <c r="X52" i="2"/>
  <c r="AF52" i="2"/>
  <c r="AE52" i="2"/>
  <c r="M52" i="2"/>
  <c r="AA52" i="2"/>
  <c r="A53" i="2"/>
  <c r="L52" i="2"/>
  <c r="Y52" i="2"/>
  <c r="AD52" i="2"/>
  <c r="K52" i="2"/>
  <c r="D52" i="2"/>
  <c r="AC52" i="2"/>
  <c r="P52" i="2"/>
  <c r="O52" i="2"/>
  <c r="F36" i="6"/>
  <c r="D36" i="6"/>
  <c r="K16" i="2"/>
  <c r="G35" i="7"/>
  <c r="H35" i="7" s="1"/>
  <c r="I35" i="7" s="1"/>
  <c r="C36" i="7" s="1"/>
  <c r="AI51" i="2"/>
  <c r="AN51" i="2"/>
  <c r="H88" i="2" l="1"/>
  <c r="AI52" i="2"/>
  <c r="A54" i="2"/>
  <c r="L53" i="2"/>
  <c r="AD53" i="2"/>
  <c r="D53" i="2"/>
  <c r="AC53" i="2"/>
  <c r="K53" i="2"/>
  <c r="AA53" i="2"/>
  <c r="N53" i="2"/>
  <c r="W53" i="2"/>
  <c r="C53" i="2"/>
  <c r="Z53" i="2"/>
  <c r="AF53" i="2"/>
  <c r="AE53" i="2"/>
  <c r="M53" i="2"/>
  <c r="X53" i="2"/>
  <c r="Y53" i="2"/>
  <c r="P53" i="2"/>
  <c r="O53" i="2"/>
  <c r="G53" i="2"/>
  <c r="AJ52" i="2"/>
  <c r="G36" i="6"/>
  <c r="H36" i="6" s="1"/>
  <c r="I36" i="6" s="1"/>
  <c r="C37" i="6" s="1"/>
  <c r="AN10" i="2"/>
  <c r="AO10" i="2" s="1"/>
  <c r="E11" i="2" s="1"/>
  <c r="AH10" i="2"/>
  <c r="AK10" i="2" s="1"/>
  <c r="D36" i="7"/>
  <c r="F36" i="7"/>
  <c r="L18" i="2"/>
  <c r="E35" i="7"/>
  <c r="O17" i="2" s="1"/>
  <c r="D31" i="8"/>
  <c r="F31" i="8"/>
  <c r="M11" i="2"/>
  <c r="AI11" i="2" s="1"/>
  <c r="G36" i="7" l="1"/>
  <c r="H36" i="7" s="1"/>
  <c r="I36" i="7" s="1"/>
  <c r="C37" i="7" s="1"/>
  <c r="A55" i="2"/>
  <c r="M54" i="2"/>
  <c r="AD54" i="2"/>
  <c r="D54" i="2"/>
  <c r="AC54" i="2"/>
  <c r="Y54" i="2"/>
  <c r="C54" i="2"/>
  <c r="N54" i="2"/>
  <c r="W54" i="2"/>
  <c r="L54" i="2"/>
  <c r="AA54" i="2"/>
  <c r="AE54" i="2"/>
  <c r="Z54" i="2"/>
  <c r="X54" i="2"/>
  <c r="AF54" i="2"/>
  <c r="K54" i="2"/>
  <c r="P54" i="2"/>
  <c r="O54" i="2"/>
  <c r="E36" i="6"/>
  <c r="N16" i="2" s="1"/>
  <c r="AN53" i="2"/>
  <c r="F37" i="6"/>
  <c r="D37" i="6"/>
  <c r="K17" i="2"/>
  <c r="G31" i="8"/>
  <c r="F11" i="2"/>
  <c r="AM11" i="2" s="1"/>
  <c r="G54" i="2"/>
  <c r="AJ53" i="2"/>
  <c r="AI53" i="2"/>
  <c r="H89" i="2"/>
  <c r="I31" i="8" l="1"/>
  <c r="H31" i="8"/>
  <c r="W55" i="2"/>
  <c r="C55" i="2"/>
  <c r="N55" i="2"/>
  <c r="L55" i="2"/>
  <c r="AA55" i="2"/>
  <c r="AF55" i="2"/>
  <c r="AE55" i="2"/>
  <c r="X55" i="2"/>
  <c r="K55" i="2"/>
  <c r="AI55" i="2" s="1"/>
  <c r="Z55" i="2"/>
  <c r="A56" i="2"/>
  <c r="M55" i="2"/>
  <c r="D55" i="2"/>
  <c r="Y55" i="2"/>
  <c r="AC55" i="2"/>
  <c r="AD55" i="2"/>
  <c r="P55" i="2"/>
  <c r="O55" i="2"/>
  <c r="G55" i="2"/>
  <c r="AJ54" i="2"/>
  <c r="AI54" i="2"/>
  <c r="AN54" i="2"/>
  <c r="E36" i="7"/>
  <c r="O18" i="2" s="1"/>
  <c r="H90" i="2"/>
  <c r="G37" i="6"/>
  <c r="H37" i="6" s="1"/>
  <c r="I37" i="6" s="1"/>
  <c r="C38" i="6" s="1"/>
  <c r="E37" i="6"/>
  <c r="N17" i="2" s="1"/>
  <c r="D37" i="7"/>
  <c r="F37" i="7"/>
  <c r="L19" i="2"/>
  <c r="H91" i="2" l="1"/>
  <c r="AJ55" i="2"/>
  <c r="G56" i="2"/>
  <c r="AN55" i="2"/>
  <c r="G37" i="7"/>
  <c r="H37" i="7" s="1"/>
  <c r="I37" i="7" s="1"/>
  <c r="C38" i="7" s="1"/>
  <c r="E37" i="7"/>
  <c r="O19" i="2" s="1"/>
  <c r="F38" i="6"/>
  <c r="D38" i="6"/>
  <c r="K18" i="2"/>
  <c r="A57" i="2"/>
  <c r="K56" i="2"/>
  <c r="AA56" i="2"/>
  <c r="D56" i="2"/>
  <c r="AC56" i="2"/>
  <c r="AD56" i="2"/>
  <c r="W56" i="2"/>
  <c r="C56" i="2"/>
  <c r="N56" i="2"/>
  <c r="Y56" i="2"/>
  <c r="AE56" i="2"/>
  <c r="Z56" i="2"/>
  <c r="X56" i="2"/>
  <c r="M56" i="2"/>
  <c r="L56" i="2"/>
  <c r="AF56" i="2"/>
  <c r="P56" i="2"/>
  <c r="O56" i="2"/>
  <c r="C32" i="8"/>
  <c r="E31" i="8"/>
  <c r="P11" i="2" s="1"/>
  <c r="G38" i="6" l="1"/>
  <c r="H38" i="6" s="1"/>
  <c r="I38" i="6" s="1"/>
  <c r="C39" i="6" s="1"/>
  <c r="E38" i="6"/>
  <c r="N18" i="2" s="1"/>
  <c r="D38" i="7"/>
  <c r="F38" i="7"/>
  <c r="L20" i="2"/>
  <c r="H92" i="2"/>
  <c r="AI56" i="2"/>
  <c r="AN11" i="2"/>
  <c r="AO11" i="2" s="1"/>
  <c r="E12" i="2" s="1"/>
  <c r="AH11" i="2"/>
  <c r="AK11" i="2" s="1"/>
  <c r="F32" i="8"/>
  <c r="D32" i="8"/>
  <c r="M12" i="2"/>
  <c r="AI12" i="2" s="1"/>
  <c r="AN56" i="2"/>
  <c r="A58" i="2"/>
  <c r="AA57" i="2"/>
  <c r="N57" i="2"/>
  <c r="W57" i="2"/>
  <c r="C57" i="2"/>
  <c r="L57" i="2"/>
  <c r="Y57" i="2"/>
  <c r="AD57" i="2"/>
  <c r="AC57" i="2"/>
  <c r="Z57" i="2"/>
  <c r="X57" i="2"/>
  <c r="AE57" i="2"/>
  <c r="D57" i="2"/>
  <c r="M57" i="2"/>
  <c r="AF57" i="2"/>
  <c r="K57" i="2"/>
  <c r="AI57" i="2" s="1"/>
  <c r="P57" i="2"/>
  <c r="O57" i="2"/>
  <c r="G57" i="2"/>
  <c r="AJ56" i="2"/>
  <c r="AD58" i="2" l="1"/>
  <c r="D58" i="2"/>
  <c r="AC58" i="2"/>
  <c r="Z58" i="2"/>
  <c r="AE58" i="2"/>
  <c r="X58" i="2"/>
  <c r="AF58" i="2"/>
  <c r="M58" i="2"/>
  <c r="Y58" i="2"/>
  <c r="C58" i="2"/>
  <c r="W58" i="2"/>
  <c r="AA58" i="2"/>
  <c r="N58" i="2"/>
  <c r="K58" i="2"/>
  <c r="A59" i="2"/>
  <c r="L58" i="2"/>
  <c r="P58" i="2"/>
  <c r="O58" i="2"/>
  <c r="G38" i="7"/>
  <c r="H38" i="7" s="1"/>
  <c r="I38" i="7" s="1"/>
  <c r="C39" i="7" s="1"/>
  <c r="AJ57" i="2"/>
  <c r="G58" i="2"/>
  <c r="F39" i="6"/>
  <c r="D39" i="6"/>
  <c r="K19" i="2"/>
  <c r="G32" i="8"/>
  <c r="H93" i="2"/>
  <c r="AN57" i="2"/>
  <c r="F12" i="2"/>
  <c r="AM12" i="2" s="1"/>
  <c r="F39" i="7" l="1"/>
  <c r="D39" i="7"/>
  <c r="L21" i="2"/>
  <c r="I32" i="8"/>
  <c r="H32" i="8"/>
  <c r="E38" i="7"/>
  <c r="O20" i="2" s="1"/>
  <c r="AF59" i="2"/>
  <c r="AE59" i="2"/>
  <c r="X59" i="2"/>
  <c r="M59" i="2"/>
  <c r="D59" i="2"/>
  <c r="AC59" i="2"/>
  <c r="AD59" i="2"/>
  <c r="L59" i="2"/>
  <c r="AA59" i="2"/>
  <c r="A60" i="2"/>
  <c r="C59" i="2"/>
  <c r="K59" i="2"/>
  <c r="AI59" i="2" s="1"/>
  <c r="Y59" i="2"/>
  <c r="N59" i="2"/>
  <c r="Z59" i="2"/>
  <c r="W59" i="2"/>
  <c r="P59" i="2"/>
  <c r="O59" i="2"/>
  <c r="G39" i="6"/>
  <c r="H39" i="6" s="1"/>
  <c r="I39" i="6" s="1"/>
  <c r="C40" i="6" s="1"/>
  <c r="E39" i="6"/>
  <c r="N19" i="2" s="1"/>
  <c r="AI58" i="2"/>
  <c r="H94" i="2"/>
  <c r="AJ58" i="2"/>
  <c r="G59" i="2"/>
  <c r="AN58" i="2"/>
  <c r="E39" i="7" l="1"/>
  <c r="O21" i="2" s="1"/>
  <c r="G39" i="7"/>
  <c r="H39" i="7" s="1"/>
  <c r="I39" i="7" s="1"/>
  <c r="C40" i="7" s="1"/>
  <c r="F40" i="6"/>
  <c r="D40" i="6"/>
  <c r="K20" i="2"/>
  <c r="AJ59" i="2"/>
  <c r="G60" i="2"/>
  <c r="H95" i="2"/>
  <c r="AN59" i="2"/>
  <c r="A61" i="2"/>
  <c r="M60" i="2"/>
  <c r="Y60" i="2"/>
  <c r="W60" i="2"/>
  <c r="C60" i="2"/>
  <c r="D60" i="2"/>
  <c r="N60" i="2"/>
  <c r="L60" i="2"/>
  <c r="AF60" i="2"/>
  <c r="AE60" i="2"/>
  <c r="Z60" i="2"/>
  <c r="AC60" i="2"/>
  <c r="K60" i="2"/>
  <c r="X60" i="2"/>
  <c r="AD60" i="2"/>
  <c r="AA60" i="2"/>
  <c r="P60" i="2"/>
  <c r="O60" i="2"/>
  <c r="C33" i="8"/>
  <c r="E32" i="8"/>
  <c r="P12" i="2" s="1"/>
  <c r="H96" i="2" l="1"/>
  <c r="AI60" i="2"/>
  <c r="A62" i="2"/>
  <c r="C61" i="2"/>
  <c r="AC61" i="2"/>
  <c r="Z61" i="2"/>
  <c r="W61" i="2"/>
  <c r="K61" i="2"/>
  <c r="AD61" i="2"/>
  <c r="D61" i="2"/>
  <c r="Y61" i="2"/>
  <c r="N61" i="2"/>
  <c r="AF61" i="2"/>
  <c r="M61" i="2"/>
  <c r="AA61" i="2"/>
  <c r="X61" i="2"/>
  <c r="AE61" i="2"/>
  <c r="L61" i="2"/>
  <c r="P61" i="2"/>
  <c r="O61" i="2"/>
  <c r="AJ60" i="2"/>
  <c r="G61" i="2"/>
  <c r="AN12" i="2"/>
  <c r="AO12" i="2" s="1"/>
  <c r="E13" i="2" s="1"/>
  <c r="AH12" i="2"/>
  <c r="AK12" i="2" s="1"/>
  <c r="D40" i="7"/>
  <c r="F40" i="7"/>
  <c r="L22" i="2"/>
  <c r="D33" i="8"/>
  <c r="F33" i="8"/>
  <c r="M13" i="2"/>
  <c r="AI13" i="2" s="1"/>
  <c r="AN60" i="2"/>
  <c r="G40" i="6"/>
  <c r="H40" i="6" s="1"/>
  <c r="I40" i="6" s="1"/>
  <c r="C41" i="6" s="1"/>
  <c r="E40" i="6"/>
  <c r="N20" i="2" s="1"/>
  <c r="AN61" i="2" l="1"/>
  <c r="AI61" i="2"/>
  <c r="F41" i="6"/>
  <c r="D41" i="6"/>
  <c r="K21" i="2"/>
  <c r="F13" i="2"/>
  <c r="AM13" i="2" s="1"/>
  <c r="AE62" i="2"/>
  <c r="D62" i="2"/>
  <c r="L62" i="2"/>
  <c r="Y62" i="2"/>
  <c r="C62" i="2"/>
  <c r="AF62" i="2"/>
  <c r="A63" i="2"/>
  <c r="Z62" i="2"/>
  <c r="X62" i="2"/>
  <c r="M62" i="2"/>
  <c r="AD62" i="2"/>
  <c r="W62" i="2"/>
  <c r="K62" i="2"/>
  <c r="AI62" i="2" s="1"/>
  <c r="N62" i="2"/>
  <c r="AC62" i="2"/>
  <c r="AA62" i="2"/>
  <c r="P62" i="2"/>
  <c r="O62" i="2"/>
  <c r="G33" i="8"/>
  <c r="E40" i="7"/>
  <c r="O22" i="2" s="1"/>
  <c r="G40" i="7"/>
  <c r="H40" i="7" s="1"/>
  <c r="I40" i="7" s="1"/>
  <c r="C41" i="7" s="1"/>
  <c r="AJ61" i="2"/>
  <c r="G62" i="2"/>
  <c r="H97" i="2"/>
  <c r="H98" i="2" l="1"/>
  <c r="G63" i="2"/>
  <c r="AJ62" i="2"/>
  <c r="G41" i="6"/>
  <c r="H41" i="6" s="1"/>
  <c r="I41" i="6" s="1"/>
  <c r="C42" i="6" s="1"/>
  <c r="E41" i="6"/>
  <c r="N21" i="2" s="1"/>
  <c r="I33" i="8"/>
  <c r="H33" i="8"/>
  <c r="W63" i="2"/>
  <c r="C63" i="2"/>
  <c r="N63" i="2"/>
  <c r="AA63" i="2"/>
  <c r="AF63" i="2"/>
  <c r="AE63" i="2"/>
  <c r="A64" i="2"/>
  <c r="M63" i="2"/>
  <c r="Y63" i="2"/>
  <c r="AD63" i="2"/>
  <c r="L63" i="2"/>
  <c r="AC63" i="2"/>
  <c r="X63" i="2"/>
  <c r="K63" i="2"/>
  <c r="D63" i="2"/>
  <c r="Z63" i="2"/>
  <c r="P63" i="2"/>
  <c r="O63" i="2"/>
  <c r="F41" i="7"/>
  <c r="D41" i="7"/>
  <c r="L23" i="2"/>
  <c r="AN62" i="2"/>
  <c r="A65" i="2" l="1"/>
  <c r="AE64" i="2"/>
  <c r="K64" i="2"/>
  <c r="AA64" i="2"/>
  <c r="D64" i="2"/>
  <c r="AC64" i="2"/>
  <c r="AD64" i="2"/>
  <c r="Y64" i="2"/>
  <c r="W64" i="2"/>
  <c r="N64" i="2"/>
  <c r="M64" i="2"/>
  <c r="AF64" i="2"/>
  <c r="C64" i="2"/>
  <c r="L64" i="2"/>
  <c r="Z64" i="2"/>
  <c r="X64" i="2"/>
  <c r="P64" i="2"/>
  <c r="O64" i="2"/>
  <c r="AN63" i="2"/>
  <c r="C34" i="8"/>
  <c r="E33" i="8"/>
  <c r="P13" i="2" s="1"/>
  <c r="G64" i="2"/>
  <c r="AJ63" i="2"/>
  <c r="E41" i="7"/>
  <c r="O23" i="2" s="1"/>
  <c r="G41" i="7"/>
  <c r="H41" i="7" s="1"/>
  <c r="I41" i="7" s="1"/>
  <c r="C42" i="7" s="1"/>
  <c r="AI63" i="2"/>
  <c r="H99" i="2"/>
  <c r="F42" i="6"/>
  <c r="D42" i="6"/>
  <c r="K22" i="2"/>
  <c r="F34" i="8" l="1"/>
  <c r="D34" i="8"/>
  <c r="M14" i="2"/>
  <c r="AI14" i="2" s="1"/>
  <c r="AI64" i="2"/>
  <c r="G42" i="6"/>
  <c r="H42" i="6" s="1"/>
  <c r="I42" i="6" s="1"/>
  <c r="C43" i="6" s="1"/>
  <c r="E42" i="6"/>
  <c r="N22" i="2" s="1"/>
  <c r="H100" i="2"/>
  <c r="G65" i="2"/>
  <c r="AJ64" i="2"/>
  <c r="AN64" i="2"/>
  <c r="D42" i="7"/>
  <c r="F42" i="7"/>
  <c r="L24" i="2"/>
  <c r="AN13" i="2"/>
  <c r="AO13" i="2" s="1"/>
  <c r="E14" i="2" s="1"/>
  <c r="AH13" i="2"/>
  <c r="AK13" i="2" s="1"/>
  <c r="AD65" i="2"/>
  <c r="C65" i="2"/>
  <c r="AC65" i="2"/>
  <c r="M65" i="2"/>
  <c r="AA65" i="2"/>
  <c r="N65" i="2"/>
  <c r="AE65" i="2"/>
  <c r="L65" i="2"/>
  <c r="Z65" i="2"/>
  <c r="X65" i="2"/>
  <c r="W65" i="2"/>
  <c r="D65" i="2"/>
  <c r="K65" i="2"/>
  <c r="Y65" i="2"/>
  <c r="A66" i="2"/>
  <c r="AF65" i="2"/>
  <c r="P65" i="2"/>
  <c r="O65" i="2"/>
  <c r="AE66" i="2" l="1"/>
  <c r="W66" i="2"/>
  <c r="D66" i="2"/>
  <c r="L66" i="2"/>
  <c r="Y66" i="2"/>
  <c r="AF66" i="2"/>
  <c r="K66" i="2"/>
  <c r="AD66" i="2"/>
  <c r="AC66" i="2"/>
  <c r="X66" i="2"/>
  <c r="Z66" i="2"/>
  <c r="A67" i="2"/>
  <c r="M66" i="2"/>
  <c r="C66" i="2"/>
  <c r="AA66" i="2"/>
  <c r="N66" i="2"/>
  <c r="AN66" i="2" s="1"/>
  <c r="P66" i="2"/>
  <c r="O66" i="2"/>
  <c r="AN65" i="2"/>
  <c r="AJ65" i="2"/>
  <c r="G66" i="2"/>
  <c r="D43" i="6"/>
  <c r="F43" i="6"/>
  <c r="K23" i="2"/>
  <c r="G34" i="8"/>
  <c r="AI65" i="2"/>
  <c r="F14" i="2"/>
  <c r="AM14" i="2" s="1"/>
  <c r="G42" i="7"/>
  <c r="H42" i="7" s="1"/>
  <c r="I42" i="7" s="1"/>
  <c r="C43" i="7" s="1"/>
  <c r="E42" i="7"/>
  <c r="O24" i="2" s="1"/>
  <c r="G43" i="6" l="1"/>
  <c r="H43" i="6" s="1"/>
  <c r="I43" i="6" s="1"/>
  <c r="C44" i="6" s="1"/>
  <c r="E43" i="6"/>
  <c r="N23" i="2" s="1"/>
  <c r="G67" i="2"/>
  <c r="AJ66" i="2"/>
  <c r="AI66" i="2"/>
  <c r="I34" i="8"/>
  <c r="H34" i="8"/>
  <c r="D43" i="7"/>
  <c r="F43" i="7"/>
  <c r="L25" i="2"/>
  <c r="D67" i="2"/>
  <c r="AC67" i="2"/>
  <c r="A68" i="2"/>
  <c r="Z67" i="2"/>
  <c r="W67" i="2"/>
  <c r="C67" i="2"/>
  <c r="AD67" i="2"/>
  <c r="K67" i="2"/>
  <c r="AA67" i="2"/>
  <c r="AF67" i="2"/>
  <c r="AE67" i="2"/>
  <c r="X67" i="2"/>
  <c r="M67" i="2"/>
  <c r="Y67" i="2"/>
  <c r="N67" i="2"/>
  <c r="L67" i="2"/>
  <c r="P67" i="2"/>
  <c r="O67" i="2"/>
  <c r="C35" i="8" l="1"/>
  <c r="E34" i="8"/>
  <c r="P14" i="2" s="1"/>
  <c r="AI67" i="2"/>
  <c r="G43" i="7"/>
  <c r="H43" i="7" s="1"/>
  <c r="I43" i="7" s="1"/>
  <c r="C44" i="7" s="1"/>
  <c r="E43" i="7"/>
  <c r="O25" i="2" s="1"/>
  <c r="AN67" i="2"/>
  <c r="D68" i="2"/>
  <c r="AC68" i="2"/>
  <c r="K68" i="2"/>
  <c r="AI68" i="2" s="1"/>
  <c r="Y68" i="2"/>
  <c r="W68" i="2"/>
  <c r="AD68" i="2"/>
  <c r="C68" i="2"/>
  <c r="AA68" i="2"/>
  <c r="X68" i="2"/>
  <c r="AF68" i="2"/>
  <c r="AE68" i="2"/>
  <c r="M68" i="2"/>
  <c r="N68" i="2"/>
  <c r="AN68" i="2" s="1"/>
  <c r="L68" i="2"/>
  <c r="Z68" i="2"/>
  <c r="A69" i="2"/>
  <c r="P68" i="2"/>
  <c r="O68" i="2"/>
  <c r="D44" i="6"/>
  <c r="F44" i="6"/>
  <c r="K24" i="2"/>
  <c r="G68" i="2"/>
  <c r="AJ67" i="2"/>
  <c r="D44" i="7" l="1"/>
  <c r="F44" i="7"/>
  <c r="L26" i="2"/>
  <c r="A70" i="2"/>
  <c r="C69" i="2"/>
  <c r="AC69" i="2"/>
  <c r="Y69" i="2"/>
  <c r="AD69" i="2"/>
  <c r="AE69" i="2"/>
  <c r="M69" i="2"/>
  <c r="Z69" i="2"/>
  <c r="N69" i="2"/>
  <c r="D69" i="2"/>
  <c r="W69" i="2"/>
  <c r="L69" i="2"/>
  <c r="AA69" i="2"/>
  <c r="AF69" i="2"/>
  <c r="K69" i="2"/>
  <c r="X69" i="2"/>
  <c r="P69" i="2"/>
  <c r="O69" i="2"/>
  <c r="G44" i="6"/>
  <c r="H44" i="6" s="1"/>
  <c r="I44" i="6" s="1"/>
  <c r="C45" i="6" s="1"/>
  <c r="E44" i="6"/>
  <c r="N24" i="2" s="1"/>
  <c r="AN14" i="2"/>
  <c r="AO14" i="2" s="1"/>
  <c r="E15" i="2" s="1"/>
  <c r="AH14" i="2"/>
  <c r="AK14" i="2" s="1"/>
  <c r="AJ68" i="2"/>
  <c r="G69" i="2"/>
  <c r="F35" i="8"/>
  <c r="D35" i="8"/>
  <c r="M15" i="2"/>
  <c r="AI15" i="2" s="1"/>
  <c r="D45" i="6" l="1"/>
  <c r="F45" i="6"/>
  <c r="K25" i="2"/>
  <c r="AI69" i="2"/>
  <c r="G35" i="8"/>
  <c r="AJ69" i="2"/>
  <c r="G70" i="2"/>
  <c r="F15" i="2"/>
  <c r="AM15" i="2" s="1"/>
  <c r="AN69" i="2"/>
  <c r="AD70" i="2"/>
  <c r="X70" i="2"/>
  <c r="A71" i="2"/>
  <c r="C70" i="2"/>
  <c r="N70" i="2"/>
  <c r="W70" i="2"/>
  <c r="M70" i="2"/>
  <c r="Y70" i="2"/>
  <c r="AE70" i="2"/>
  <c r="D70" i="2"/>
  <c r="L70" i="2"/>
  <c r="Z70" i="2"/>
  <c r="AC70" i="2"/>
  <c r="K70" i="2"/>
  <c r="AI70" i="2" s="1"/>
  <c r="AA70" i="2"/>
  <c r="AF70" i="2"/>
  <c r="P70" i="2"/>
  <c r="O70" i="2"/>
  <c r="G44" i="7"/>
  <c r="H44" i="7" s="1"/>
  <c r="I44" i="7" s="1"/>
  <c r="C45" i="7" s="1"/>
  <c r="E44" i="7"/>
  <c r="O26" i="2" s="1"/>
  <c r="F45" i="7" l="1"/>
  <c r="D45" i="7"/>
  <c r="L27" i="2"/>
  <c r="AD71" i="2"/>
  <c r="AA71" i="2"/>
  <c r="D71" i="2"/>
  <c r="AC71" i="2"/>
  <c r="X71" i="2"/>
  <c r="K71" i="2"/>
  <c r="AI71" i="2" s="1"/>
  <c r="Z71" i="2"/>
  <c r="W71" i="2"/>
  <c r="C71" i="2"/>
  <c r="N71" i="2"/>
  <c r="M71" i="2"/>
  <c r="Y71" i="2"/>
  <c r="AF71" i="2"/>
  <c r="AE71" i="2"/>
  <c r="A72" i="2"/>
  <c r="L71" i="2"/>
  <c r="P71" i="2"/>
  <c r="O71" i="2"/>
  <c r="I35" i="8"/>
  <c r="H35" i="8"/>
  <c r="AN70" i="2"/>
  <c r="AJ70" i="2"/>
  <c r="G71" i="2"/>
  <c r="G45" i="6"/>
  <c r="H45" i="6" s="1"/>
  <c r="I45" i="6" s="1"/>
  <c r="C46" i="6" s="1"/>
  <c r="E45" i="6"/>
  <c r="N25" i="2" s="1"/>
  <c r="AN71" i="2" l="1"/>
  <c r="G72" i="2"/>
  <c r="AJ71" i="2"/>
  <c r="C36" i="8"/>
  <c r="E35" i="8"/>
  <c r="P15" i="2" s="1"/>
  <c r="F46" i="6"/>
  <c r="D46" i="6"/>
  <c r="K26" i="2"/>
  <c r="W72" i="2"/>
  <c r="AC72" i="2"/>
  <c r="K72" i="2"/>
  <c r="Z72" i="2"/>
  <c r="AF72" i="2"/>
  <c r="C72" i="2"/>
  <c r="A73" i="2"/>
  <c r="AA72" i="2"/>
  <c r="X72" i="2"/>
  <c r="AE72" i="2"/>
  <c r="M72" i="2"/>
  <c r="N72" i="2"/>
  <c r="AN72" i="2" s="1"/>
  <c r="AD72" i="2"/>
  <c r="L72" i="2"/>
  <c r="D72" i="2"/>
  <c r="Y72" i="2"/>
  <c r="P72" i="2"/>
  <c r="O72" i="2"/>
  <c r="G45" i="7"/>
  <c r="H45" i="7" s="1"/>
  <c r="I45" i="7" s="1"/>
  <c r="C46" i="7" s="1"/>
  <c r="E45" i="7"/>
  <c r="O27" i="2" s="1"/>
  <c r="D46" i="7" l="1"/>
  <c r="F46" i="7"/>
  <c r="L28" i="2"/>
  <c r="W73" i="2"/>
  <c r="C73" i="2"/>
  <c r="N73" i="2"/>
  <c r="M73" i="2"/>
  <c r="AA73" i="2"/>
  <c r="AF73" i="2"/>
  <c r="AE73" i="2"/>
  <c r="L73" i="2"/>
  <c r="Z73" i="2"/>
  <c r="X73" i="2"/>
  <c r="K73" i="2"/>
  <c r="AD73" i="2"/>
  <c r="A74" i="2"/>
  <c r="D73" i="2"/>
  <c r="Y73" i="2"/>
  <c r="AC73" i="2"/>
  <c r="P73" i="2"/>
  <c r="O73" i="2"/>
  <c r="AI72" i="2"/>
  <c r="G46" i="6"/>
  <c r="H46" i="6" s="1"/>
  <c r="I46" i="6" s="1"/>
  <c r="C47" i="6" s="1"/>
  <c r="E46" i="6"/>
  <c r="N26" i="2" s="1"/>
  <c r="F36" i="8"/>
  <c r="D36" i="8"/>
  <c r="M16" i="2"/>
  <c r="AI16" i="2" s="1"/>
  <c r="AN15" i="2"/>
  <c r="AO15" i="2" s="1"/>
  <c r="E16" i="2" s="1"/>
  <c r="AH15" i="2"/>
  <c r="AK15" i="2" s="1"/>
  <c r="G73" i="2"/>
  <c r="AJ72" i="2"/>
  <c r="AJ73" i="2" l="1"/>
  <c r="G74" i="2"/>
  <c r="AI73" i="2"/>
  <c r="AN73" i="2"/>
  <c r="G36" i="8"/>
  <c r="F16" i="2"/>
  <c r="AM16" i="2" s="1"/>
  <c r="G46" i="7"/>
  <c r="H46" i="7" s="1"/>
  <c r="I46" i="7" s="1"/>
  <c r="C47" i="7" s="1"/>
  <c r="E46" i="7"/>
  <c r="O28" i="2" s="1"/>
  <c r="D47" i="6"/>
  <c r="F47" i="6"/>
  <c r="K27" i="2"/>
  <c r="D74" i="2"/>
  <c r="AC74" i="2"/>
  <c r="AD74" i="2"/>
  <c r="K74" i="2"/>
  <c r="W74" i="2"/>
  <c r="C74" i="2"/>
  <c r="N74" i="2"/>
  <c r="Z74" i="2"/>
  <c r="X74" i="2"/>
  <c r="AF74" i="2"/>
  <c r="AE74" i="2"/>
  <c r="M74" i="2"/>
  <c r="AA74" i="2"/>
  <c r="A75" i="2"/>
  <c r="Y74" i="2"/>
  <c r="L74" i="2"/>
  <c r="P74" i="2"/>
  <c r="O74" i="2"/>
  <c r="AI74" i="2" l="1"/>
  <c r="G47" i="6"/>
  <c r="H47" i="6" s="1"/>
  <c r="I47" i="6" s="1"/>
  <c r="C48" i="6" s="1"/>
  <c r="E47" i="6"/>
  <c r="N27" i="2" s="1"/>
  <c r="I36" i="8"/>
  <c r="H36" i="8"/>
  <c r="AJ74" i="2"/>
  <c r="G75" i="2"/>
  <c r="AD75" i="2"/>
  <c r="D75" i="2"/>
  <c r="AC75" i="2"/>
  <c r="K75" i="2"/>
  <c r="Y75" i="2"/>
  <c r="N75" i="2"/>
  <c r="W75" i="2"/>
  <c r="C75" i="2"/>
  <c r="M75" i="2"/>
  <c r="Z75" i="2"/>
  <c r="X75" i="2"/>
  <c r="AF75" i="2"/>
  <c r="AE75" i="2"/>
  <c r="L75" i="2"/>
  <c r="A76" i="2"/>
  <c r="AA75" i="2"/>
  <c r="P75" i="2"/>
  <c r="O75" i="2"/>
  <c r="D47" i="7"/>
  <c r="F47" i="7"/>
  <c r="L29" i="2"/>
  <c r="AN74" i="2"/>
  <c r="G47" i="7" l="1"/>
  <c r="H47" i="7" s="1"/>
  <c r="I47" i="7" s="1"/>
  <c r="C48" i="7" s="1"/>
  <c r="E47" i="7"/>
  <c r="O29" i="2" s="1"/>
  <c r="AI75" i="2"/>
  <c r="G76" i="2"/>
  <c r="AJ75" i="2"/>
  <c r="AE76" i="2"/>
  <c r="W76" i="2"/>
  <c r="L76" i="2"/>
  <c r="Z76" i="2"/>
  <c r="X76" i="2"/>
  <c r="AF76" i="2"/>
  <c r="K76" i="2"/>
  <c r="AA76" i="2"/>
  <c r="AD76" i="2"/>
  <c r="A77" i="2"/>
  <c r="M76" i="2"/>
  <c r="N76" i="2"/>
  <c r="AN76" i="2" s="1"/>
  <c r="D76" i="2"/>
  <c r="AC76" i="2"/>
  <c r="C76" i="2"/>
  <c r="Y76" i="2"/>
  <c r="P76" i="2"/>
  <c r="O76" i="2"/>
  <c r="D48" i="6"/>
  <c r="F48" i="6"/>
  <c r="K28" i="2"/>
  <c r="C37" i="8"/>
  <c r="E36" i="8"/>
  <c r="P16" i="2" s="1"/>
  <c r="AN75" i="2"/>
  <c r="D37" i="8" l="1"/>
  <c r="F37" i="8"/>
  <c r="M17" i="2"/>
  <c r="AI17" i="2" s="1"/>
  <c r="G48" i="6"/>
  <c r="H48" i="6" s="1"/>
  <c r="I48" i="6" s="1"/>
  <c r="C49" i="6" s="1"/>
  <c r="E48" i="6"/>
  <c r="N28" i="2" s="1"/>
  <c r="AI76" i="2"/>
  <c r="W77" i="2"/>
  <c r="C77" i="2"/>
  <c r="N77" i="2"/>
  <c r="L77" i="2"/>
  <c r="Y77" i="2"/>
  <c r="AF77" i="2"/>
  <c r="AE77" i="2"/>
  <c r="X77" i="2"/>
  <c r="K77" i="2"/>
  <c r="A78" i="2"/>
  <c r="Z77" i="2"/>
  <c r="M77" i="2"/>
  <c r="D77" i="2"/>
  <c r="AA77" i="2"/>
  <c r="AC77" i="2"/>
  <c r="AD77" i="2"/>
  <c r="P77" i="2"/>
  <c r="O77" i="2"/>
  <c r="AJ76" i="2"/>
  <c r="G77" i="2"/>
  <c r="AN16" i="2"/>
  <c r="AO16" i="2" s="1"/>
  <c r="E17" i="2" s="1"/>
  <c r="AH16" i="2"/>
  <c r="AK16" i="2" s="1"/>
  <c r="D48" i="7"/>
  <c r="F48" i="7"/>
  <c r="L30" i="2"/>
  <c r="F17" i="2" l="1"/>
  <c r="AM17" i="2" s="1"/>
  <c r="AI77" i="2"/>
  <c r="AJ77" i="2"/>
  <c r="G78" i="2"/>
  <c r="D78" i="2"/>
  <c r="AC78" i="2"/>
  <c r="AD78" i="2"/>
  <c r="L78" i="2"/>
  <c r="Y78" i="2"/>
  <c r="W78" i="2"/>
  <c r="C78" i="2"/>
  <c r="N78" i="2"/>
  <c r="K78" i="2"/>
  <c r="AI78" i="2" s="1"/>
  <c r="Z78" i="2"/>
  <c r="X78" i="2"/>
  <c r="AF78" i="2"/>
  <c r="AE78" i="2"/>
  <c r="M78" i="2"/>
  <c r="A79" i="2"/>
  <c r="AA78" i="2"/>
  <c r="P78" i="2"/>
  <c r="O78" i="2"/>
  <c r="G48" i="7"/>
  <c r="H48" i="7" s="1"/>
  <c r="I48" i="7" s="1"/>
  <c r="C49" i="7" s="1"/>
  <c r="E48" i="7"/>
  <c r="O30" i="2" s="1"/>
  <c r="AN77" i="2"/>
  <c r="D49" i="6"/>
  <c r="F49" i="6"/>
  <c r="K29" i="2"/>
  <c r="G37" i="8"/>
  <c r="F49" i="7" l="1"/>
  <c r="D49" i="7"/>
  <c r="L31" i="2"/>
  <c r="G79" i="2"/>
  <c r="AJ78" i="2"/>
  <c r="G49" i="6"/>
  <c r="H49" i="6" s="1"/>
  <c r="I49" i="6" s="1"/>
  <c r="C50" i="6" s="1"/>
  <c r="E49" i="6"/>
  <c r="N29" i="2" s="1"/>
  <c r="I37" i="8"/>
  <c r="H37" i="8"/>
  <c r="A80" i="2"/>
  <c r="AA79" i="2"/>
  <c r="AD79" i="2"/>
  <c r="D79" i="2"/>
  <c r="AC79" i="2"/>
  <c r="K79" i="2"/>
  <c r="Y79" i="2"/>
  <c r="N79" i="2"/>
  <c r="AN79" i="2" s="1"/>
  <c r="W79" i="2"/>
  <c r="C79" i="2"/>
  <c r="M79" i="2"/>
  <c r="Z79" i="2"/>
  <c r="X79" i="2"/>
  <c r="AF79" i="2"/>
  <c r="AE79" i="2"/>
  <c r="L79" i="2"/>
  <c r="P79" i="2"/>
  <c r="O79" i="2"/>
  <c r="AN78" i="2"/>
  <c r="C38" i="8" l="1"/>
  <c r="E37" i="8"/>
  <c r="P17" i="2" s="1"/>
  <c r="D50" i="6"/>
  <c r="F50" i="6"/>
  <c r="K30" i="2"/>
  <c r="G49" i="7"/>
  <c r="H49" i="7" s="1"/>
  <c r="I49" i="7" s="1"/>
  <c r="C50" i="7" s="1"/>
  <c r="E49" i="7"/>
  <c r="O31" i="2" s="1"/>
  <c r="AI79" i="2"/>
  <c r="AE80" i="2"/>
  <c r="X80" i="2"/>
  <c r="AF80" i="2"/>
  <c r="K80" i="2"/>
  <c r="AA80" i="2"/>
  <c r="A81" i="2"/>
  <c r="M80" i="2"/>
  <c r="AD80" i="2"/>
  <c r="D80" i="2"/>
  <c r="AC80" i="2"/>
  <c r="Y80" i="2"/>
  <c r="L80" i="2"/>
  <c r="C80" i="2"/>
  <c r="Z80" i="2"/>
  <c r="N80" i="2"/>
  <c r="AN80" i="2" s="1"/>
  <c r="W80" i="2"/>
  <c r="P80" i="2"/>
  <c r="O80" i="2"/>
  <c r="G80" i="2"/>
  <c r="AJ79" i="2"/>
  <c r="D50" i="7" l="1"/>
  <c r="F50" i="7"/>
  <c r="L32" i="2"/>
  <c r="G50" i="6"/>
  <c r="H50" i="6" s="1"/>
  <c r="I50" i="6" s="1"/>
  <c r="C51" i="6" s="1"/>
  <c r="E50" i="6"/>
  <c r="N30" i="2" s="1"/>
  <c r="AJ80" i="2"/>
  <c r="G81" i="2"/>
  <c r="AN17" i="2"/>
  <c r="AO17" i="2" s="1"/>
  <c r="E18" i="2" s="1"/>
  <c r="AH17" i="2"/>
  <c r="AK17" i="2" s="1"/>
  <c r="AI80" i="2"/>
  <c r="AF81" i="2"/>
  <c r="AE81" i="2"/>
  <c r="X81" i="2"/>
  <c r="K81" i="2"/>
  <c r="AI81" i="2" s="1"/>
  <c r="A82" i="2"/>
  <c r="AA81" i="2"/>
  <c r="D81" i="2"/>
  <c r="AC81" i="2"/>
  <c r="AD81" i="2"/>
  <c r="M81" i="2"/>
  <c r="Z81" i="2"/>
  <c r="N81" i="2"/>
  <c r="AN81" i="2" s="1"/>
  <c r="L81" i="2"/>
  <c r="W81" i="2"/>
  <c r="Y81" i="2"/>
  <c r="C81" i="2"/>
  <c r="P81" i="2"/>
  <c r="O81" i="2"/>
  <c r="F38" i="8"/>
  <c r="D38" i="8"/>
  <c r="M18" i="2"/>
  <c r="AI18" i="2" s="1"/>
  <c r="AJ81" i="2" l="1"/>
  <c r="G82" i="2"/>
  <c r="G38" i="8"/>
  <c r="F18" i="2"/>
  <c r="AM18" i="2" s="1"/>
  <c r="G50" i="7"/>
  <c r="H50" i="7" s="1"/>
  <c r="I50" i="7" s="1"/>
  <c r="C51" i="7" s="1"/>
  <c r="E50" i="7"/>
  <c r="O32" i="2" s="1"/>
  <c r="X82" i="2"/>
  <c r="AF82" i="2"/>
  <c r="AE82" i="2"/>
  <c r="M82" i="2"/>
  <c r="Z82" i="2"/>
  <c r="A83" i="2"/>
  <c r="L82" i="2"/>
  <c r="AA82" i="2"/>
  <c r="D82" i="2"/>
  <c r="AC82" i="2"/>
  <c r="AD82" i="2"/>
  <c r="K82" i="2"/>
  <c r="AI82" i="2" s="1"/>
  <c r="N82" i="2"/>
  <c r="Y82" i="2"/>
  <c r="W82" i="2"/>
  <c r="C82" i="2"/>
  <c r="P82" i="2"/>
  <c r="O82" i="2"/>
  <c r="D51" i="6"/>
  <c r="F51" i="6"/>
  <c r="K31" i="2"/>
  <c r="F51" i="7" l="1"/>
  <c r="D51" i="7"/>
  <c r="L33" i="2"/>
  <c r="N83" i="2"/>
  <c r="W83" i="2"/>
  <c r="C83" i="2"/>
  <c r="M83" i="2"/>
  <c r="Z83" i="2"/>
  <c r="X83" i="2"/>
  <c r="AF83" i="2"/>
  <c r="AE83" i="2"/>
  <c r="L83" i="2"/>
  <c r="A84" i="2"/>
  <c r="Y83" i="2"/>
  <c r="D83" i="2"/>
  <c r="AC83" i="2"/>
  <c r="K83" i="2"/>
  <c r="AA83" i="2"/>
  <c r="AD83" i="2"/>
  <c r="P83" i="2"/>
  <c r="O83" i="2"/>
  <c r="G51" i="6"/>
  <c r="H51" i="6" s="1"/>
  <c r="I51" i="6" s="1"/>
  <c r="C52" i="6" s="1"/>
  <c r="E51" i="6"/>
  <c r="N31" i="2" s="1"/>
  <c r="G83" i="2"/>
  <c r="AJ82" i="2"/>
  <c r="AN82" i="2"/>
  <c r="I38" i="8"/>
  <c r="H38" i="8"/>
  <c r="D52" i="6" l="1"/>
  <c r="F52" i="6"/>
  <c r="K32" i="2"/>
  <c r="AI83" i="2"/>
  <c r="AE84" i="2"/>
  <c r="X84" i="2"/>
  <c r="AF84" i="2"/>
  <c r="K84" i="2"/>
  <c r="AI84" i="2" s="1"/>
  <c r="AA84" i="2"/>
  <c r="A85" i="2"/>
  <c r="M84" i="2"/>
  <c r="AD84" i="2"/>
  <c r="D84" i="2"/>
  <c r="AC84" i="2"/>
  <c r="Y84" i="2"/>
  <c r="N84" i="2"/>
  <c r="AN84" i="2" s="1"/>
  <c r="W84" i="2"/>
  <c r="L84" i="2"/>
  <c r="C84" i="2"/>
  <c r="Z84" i="2"/>
  <c r="P84" i="2"/>
  <c r="O84" i="2"/>
  <c r="G51" i="7"/>
  <c r="H51" i="7" s="1"/>
  <c r="I51" i="7" s="1"/>
  <c r="C52" i="7" s="1"/>
  <c r="E51" i="7"/>
  <c r="O33" i="2" s="1"/>
  <c r="C39" i="8"/>
  <c r="E38" i="8"/>
  <c r="P18" i="2" s="1"/>
  <c r="G84" i="2"/>
  <c r="AJ83" i="2"/>
  <c r="AN83" i="2"/>
  <c r="F52" i="7" l="1"/>
  <c r="D52" i="7"/>
  <c r="L34" i="2"/>
  <c r="AJ84" i="2"/>
  <c r="G85" i="2"/>
  <c r="A86" i="2"/>
  <c r="AA85" i="2"/>
  <c r="D85" i="2"/>
  <c r="AC85" i="2"/>
  <c r="AD85" i="2"/>
  <c r="M85" i="2"/>
  <c r="Y85" i="2"/>
  <c r="W85" i="2"/>
  <c r="C85" i="2"/>
  <c r="N85" i="2"/>
  <c r="L85" i="2"/>
  <c r="Z85" i="2"/>
  <c r="AF85" i="2"/>
  <c r="AE85" i="2"/>
  <c r="X85" i="2"/>
  <c r="K85" i="2"/>
  <c r="P85" i="2"/>
  <c r="O85" i="2"/>
  <c r="AN18" i="2"/>
  <c r="AO18" i="2" s="1"/>
  <c r="E19" i="2" s="1"/>
  <c r="AH18" i="2"/>
  <c r="AK18" i="2" s="1"/>
  <c r="F39" i="8"/>
  <c r="D39" i="8"/>
  <c r="M19" i="2"/>
  <c r="AI19" i="2" s="1"/>
  <c r="G52" i="6"/>
  <c r="H52" i="6" s="1"/>
  <c r="I52" i="6" s="1"/>
  <c r="C53" i="6" s="1"/>
  <c r="E52" i="6"/>
  <c r="N32" i="2" s="1"/>
  <c r="AN85" i="2" l="1"/>
  <c r="G52" i="7"/>
  <c r="H52" i="7" s="1"/>
  <c r="I52" i="7" s="1"/>
  <c r="C53" i="7" s="1"/>
  <c r="E52" i="7"/>
  <c r="O34" i="2" s="1"/>
  <c r="F19" i="2"/>
  <c r="AM19" i="2" s="1"/>
  <c r="D53" i="6"/>
  <c r="F53" i="6"/>
  <c r="K33" i="2"/>
  <c r="X86" i="2"/>
  <c r="AF86" i="2"/>
  <c r="AE86" i="2"/>
  <c r="M86" i="2"/>
  <c r="Y86" i="2"/>
  <c r="A87" i="2"/>
  <c r="L86" i="2"/>
  <c r="Z86" i="2"/>
  <c r="D86" i="2"/>
  <c r="C86" i="2"/>
  <c r="AD86" i="2"/>
  <c r="AA86" i="2"/>
  <c r="W86" i="2"/>
  <c r="N86" i="2"/>
  <c r="AC86" i="2"/>
  <c r="K86" i="2"/>
  <c r="P86" i="2"/>
  <c r="O86" i="2"/>
  <c r="G39" i="8"/>
  <c r="AI85" i="2"/>
  <c r="AJ85" i="2"/>
  <c r="G86" i="2"/>
  <c r="D53" i="7" l="1"/>
  <c r="F53" i="7"/>
  <c r="L35" i="2"/>
  <c r="AN86" i="2"/>
  <c r="G87" i="2"/>
  <c r="AJ86" i="2"/>
  <c r="G53" i="6"/>
  <c r="H53" i="6" s="1"/>
  <c r="I53" i="6" s="1"/>
  <c r="C54" i="6" s="1"/>
  <c r="E53" i="6"/>
  <c r="N33" i="2" s="1"/>
  <c r="AD87" i="2"/>
  <c r="W87" i="2"/>
  <c r="AE87" i="2"/>
  <c r="M87" i="2"/>
  <c r="Y87" i="2"/>
  <c r="N87" i="2"/>
  <c r="AF87" i="2"/>
  <c r="A88" i="2"/>
  <c r="Z87" i="2"/>
  <c r="C87" i="2"/>
  <c r="AA87" i="2"/>
  <c r="X87" i="2"/>
  <c r="K87" i="2"/>
  <c r="D87" i="2"/>
  <c r="AC87" i="2"/>
  <c r="L87" i="2"/>
  <c r="P87" i="2"/>
  <c r="O87" i="2"/>
  <c r="I39" i="8"/>
  <c r="H39" i="8"/>
  <c r="AI86" i="2"/>
  <c r="C40" i="8" l="1"/>
  <c r="E39" i="8"/>
  <c r="P19" i="2" s="1"/>
  <c r="AN87" i="2"/>
  <c r="F54" i="6"/>
  <c r="D54" i="6"/>
  <c r="K34" i="2"/>
  <c r="G53" i="7"/>
  <c r="H53" i="7" s="1"/>
  <c r="I53" i="7" s="1"/>
  <c r="C54" i="7" s="1"/>
  <c r="E53" i="7"/>
  <c r="O35" i="2" s="1"/>
  <c r="AI87" i="2"/>
  <c r="G88" i="2"/>
  <c r="AJ87" i="2"/>
  <c r="AE88" i="2"/>
  <c r="AF88" i="2"/>
  <c r="L88" i="2"/>
  <c r="AD88" i="2"/>
  <c r="Y88" i="2"/>
  <c r="N88" i="2"/>
  <c r="M88" i="2"/>
  <c r="C88" i="2"/>
  <c r="X88" i="2"/>
  <c r="AA88" i="2"/>
  <c r="D88" i="2"/>
  <c r="K88" i="2"/>
  <c r="AI88" i="2" s="1"/>
  <c r="W88" i="2"/>
  <c r="A89" i="2"/>
  <c r="Z88" i="2"/>
  <c r="AC88" i="2"/>
  <c r="P88" i="2"/>
  <c r="O88" i="2"/>
  <c r="AN88" i="2" l="1"/>
  <c r="G54" i="6"/>
  <c r="H54" i="6" s="1"/>
  <c r="I54" i="6" s="1"/>
  <c r="C55" i="6" s="1"/>
  <c r="E54" i="6"/>
  <c r="N34" i="2" s="1"/>
  <c r="AF89" i="2"/>
  <c r="A90" i="2"/>
  <c r="AE89" i="2"/>
  <c r="AA89" i="2"/>
  <c r="AC89" i="2"/>
  <c r="C89" i="2"/>
  <c r="D89" i="2"/>
  <c r="X89" i="2"/>
  <c r="L89" i="2"/>
  <c r="Y89" i="2"/>
  <c r="W89" i="2"/>
  <c r="N89" i="2"/>
  <c r="AD89" i="2"/>
  <c r="Z89" i="2"/>
  <c r="M89" i="2"/>
  <c r="K89" i="2"/>
  <c r="P89" i="2"/>
  <c r="O89" i="2"/>
  <c r="D54" i="7"/>
  <c r="F54" i="7"/>
  <c r="L36" i="2"/>
  <c r="AN19" i="2"/>
  <c r="AO19" i="2" s="1"/>
  <c r="E20" i="2" s="1"/>
  <c r="AH19" i="2"/>
  <c r="AK19" i="2" s="1"/>
  <c r="G89" i="2"/>
  <c r="AJ88" i="2"/>
  <c r="F40" i="8"/>
  <c r="D40" i="8"/>
  <c r="M20" i="2"/>
  <c r="AI20" i="2" s="1"/>
  <c r="F20" i="2" l="1"/>
  <c r="AM20" i="2" s="1"/>
  <c r="AI89" i="2"/>
  <c r="AN89" i="2"/>
  <c r="G40" i="8"/>
  <c r="AJ89" i="2"/>
  <c r="G90" i="2"/>
  <c r="D55" i="6"/>
  <c r="F55" i="6"/>
  <c r="K35" i="2"/>
  <c r="G54" i="7"/>
  <c r="H54" i="7" s="1"/>
  <c r="I54" i="7" s="1"/>
  <c r="C55" i="7" s="1"/>
  <c r="E54" i="7"/>
  <c r="O36" i="2" s="1"/>
  <c r="N90" i="2"/>
  <c r="L90" i="2"/>
  <c r="A91" i="2"/>
  <c r="W90" i="2"/>
  <c r="D90" i="2"/>
  <c r="Z90" i="2"/>
  <c r="AD90" i="2"/>
  <c r="AC90" i="2"/>
  <c r="AF90" i="2"/>
  <c r="Y90" i="2"/>
  <c r="C90" i="2"/>
  <c r="M90" i="2"/>
  <c r="K90" i="2"/>
  <c r="AE90" i="2"/>
  <c r="AA90" i="2"/>
  <c r="X90" i="2"/>
  <c r="P90" i="2"/>
  <c r="O90" i="2"/>
  <c r="AN90" i="2" l="1"/>
  <c r="D55" i="7"/>
  <c r="F55" i="7"/>
  <c r="L37" i="2"/>
  <c r="I40" i="8"/>
  <c r="H40" i="8"/>
  <c r="G55" i="6"/>
  <c r="H55" i="6" s="1"/>
  <c r="I55" i="6" s="1"/>
  <c r="C56" i="6" s="1"/>
  <c r="E55" i="6"/>
  <c r="N35" i="2" s="1"/>
  <c r="AJ90" i="2"/>
  <c r="G91" i="2"/>
  <c r="AI90" i="2"/>
  <c r="C91" i="2"/>
  <c r="D91" i="2"/>
  <c r="L91" i="2"/>
  <c r="N91" i="2"/>
  <c r="AC91" i="2"/>
  <c r="M91" i="2"/>
  <c r="Z91" i="2"/>
  <c r="AE91" i="2"/>
  <c r="K91" i="2"/>
  <c r="X91" i="2"/>
  <c r="A92" i="2"/>
  <c r="Y91" i="2"/>
  <c r="AA91" i="2"/>
  <c r="AD91" i="2"/>
  <c r="W91" i="2"/>
  <c r="AF91" i="2"/>
  <c r="P91" i="2"/>
  <c r="O91" i="2"/>
  <c r="AE92" i="2" l="1"/>
  <c r="AF92" i="2"/>
  <c r="L92" i="2"/>
  <c r="M92" i="2"/>
  <c r="AA92" i="2"/>
  <c r="AC92" i="2"/>
  <c r="N92" i="2"/>
  <c r="D92" i="2"/>
  <c r="A93" i="2"/>
  <c r="K92" i="2"/>
  <c r="W92" i="2"/>
  <c r="AD92" i="2"/>
  <c r="Z92" i="2"/>
  <c r="C92" i="2"/>
  <c r="Y92" i="2"/>
  <c r="X92" i="2"/>
  <c r="P92" i="2"/>
  <c r="O92" i="2"/>
  <c r="AI91" i="2"/>
  <c r="C41" i="8"/>
  <c r="E40" i="8"/>
  <c r="P20" i="2" s="1"/>
  <c r="G55" i="7"/>
  <c r="H55" i="7" s="1"/>
  <c r="I55" i="7" s="1"/>
  <c r="C56" i="7" s="1"/>
  <c r="E55" i="7"/>
  <c r="O37" i="2" s="1"/>
  <c r="AN91" i="2"/>
  <c r="G92" i="2"/>
  <c r="AJ91" i="2"/>
  <c r="D56" i="6"/>
  <c r="F56" i="6"/>
  <c r="K36" i="2"/>
  <c r="AN20" i="2" l="1"/>
  <c r="AO20" i="2" s="1"/>
  <c r="E21" i="2" s="1"/>
  <c r="AH20" i="2"/>
  <c r="AK20" i="2" s="1"/>
  <c r="F41" i="8"/>
  <c r="D41" i="8"/>
  <c r="M21" i="2"/>
  <c r="AI21" i="2" s="1"/>
  <c r="AN92" i="2"/>
  <c r="G56" i="6"/>
  <c r="H56" i="6" s="1"/>
  <c r="I56" i="6" s="1"/>
  <c r="C57" i="6" s="1"/>
  <c r="E56" i="6"/>
  <c r="N36" i="2" s="1"/>
  <c r="AI92" i="2"/>
  <c r="AJ92" i="2"/>
  <c r="G93" i="2"/>
  <c r="D56" i="7"/>
  <c r="F56" i="7"/>
  <c r="L38" i="2"/>
  <c r="W93" i="2"/>
  <c r="X93" i="2"/>
  <c r="AA93" i="2"/>
  <c r="AF93" i="2"/>
  <c r="AD93" i="2"/>
  <c r="K93" i="2"/>
  <c r="Y93" i="2"/>
  <c r="M93" i="2"/>
  <c r="C93" i="2"/>
  <c r="AC93" i="2"/>
  <c r="L93" i="2"/>
  <c r="AE93" i="2"/>
  <c r="N93" i="2"/>
  <c r="AN93" i="2" s="1"/>
  <c r="A94" i="2"/>
  <c r="Z93" i="2"/>
  <c r="D93" i="2"/>
  <c r="P93" i="2"/>
  <c r="O93" i="2"/>
  <c r="D57" i="6" l="1"/>
  <c r="F57" i="6"/>
  <c r="K37" i="2"/>
  <c r="E56" i="7"/>
  <c r="O38" i="2" s="1"/>
  <c r="G56" i="7"/>
  <c r="H56" i="7" s="1"/>
  <c r="I56" i="7" s="1"/>
  <c r="C57" i="7" s="1"/>
  <c r="G94" i="2"/>
  <c r="AJ93" i="2"/>
  <c r="AD94" i="2"/>
  <c r="AF94" i="2"/>
  <c r="L94" i="2"/>
  <c r="N94" i="2"/>
  <c r="C94" i="2"/>
  <c r="AC94" i="2"/>
  <c r="AA94" i="2"/>
  <c r="AE94" i="2"/>
  <c r="K94" i="2"/>
  <c r="Z94" i="2"/>
  <c r="X94" i="2"/>
  <c r="D94" i="2"/>
  <c r="W94" i="2"/>
  <c r="M94" i="2"/>
  <c r="A95" i="2"/>
  <c r="Y94" i="2"/>
  <c r="P94" i="2"/>
  <c r="O94" i="2"/>
  <c r="AI93" i="2"/>
  <c r="G41" i="8"/>
  <c r="F21" i="2"/>
  <c r="AM21" i="2" s="1"/>
  <c r="I41" i="8" l="1"/>
  <c r="H41" i="8"/>
  <c r="AI94" i="2"/>
  <c r="G95" i="2"/>
  <c r="AJ94" i="2"/>
  <c r="AN94" i="2"/>
  <c r="D57" i="7"/>
  <c r="F57" i="7"/>
  <c r="L39" i="2"/>
  <c r="C95" i="2"/>
  <c r="AF95" i="2"/>
  <c r="W95" i="2"/>
  <c r="A96" i="2"/>
  <c r="AA95" i="2"/>
  <c r="AE95" i="2"/>
  <c r="K95" i="2"/>
  <c r="L95" i="2"/>
  <c r="AD95" i="2"/>
  <c r="AC95" i="2"/>
  <c r="Z95" i="2"/>
  <c r="D95" i="2"/>
  <c r="Y95" i="2"/>
  <c r="X95" i="2"/>
  <c r="M95" i="2"/>
  <c r="N95" i="2"/>
  <c r="P95" i="2"/>
  <c r="O95" i="2"/>
  <c r="E57" i="6"/>
  <c r="N37" i="2" s="1"/>
  <c r="G57" i="6"/>
  <c r="H57" i="6" s="1"/>
  <c r="I57" i="6" s="1"/>
  <c r="C58" i="6" s="1"/>
  <c r="F58" i="6" l="1"/>
  <c r="D58" i="6"/>
  <c r="K38" i="2"/>
  <c r="C96" i="2"/>
  <c r="W96" i="2"/>
  <c r="X96" i="2"/>
  <c r="Z96" i="2"/>
  <c r="AE96" i="2"/>
  <c r="AF96" i="2"/>
  <c r="L96" i="2"/>
  <c r="A97" i="2"/>
  <c r="Y96" i="2"/>
  <c r="K96" i="2"/>
  <c r="AD96" i="2"/>
  <c r="AA96" i="2"/>
  <c r="AC96" i="2"/>
  <c r="N96" i="2"/>
  <c r="M96" i="2"/>
  <c r="D96" i="2"/>
  <c r="P96" i="2"/>
  <c r="O96" i="2"/>
  <c r="C42" i="8"/>
  <c r="E41" i="8"/>
  <c r="P21" i="2" s="1"/>
  <c r="E57" i="7"/>
  <c r="O39" i="2" s="1"/>
  <c r="G57" i="7"/>
  <c r="H57" i="7" s="1"/>
  <c r="I57" i="7" s="1"/>
  <c r="C58" i="7" s="1"/>
  <c r="AJ95" i="2"/>
  <c r="G96" i="2"/>
  <c r="AI95" i="2"/>
  <c r="AN95" i="2"/>
  <c r="D58" i="7" l="1"/>
  <c r="F58" i="7"/>
  <c r="L40" i="2"/>
  <c r="AI40" i="2" s="1"/>
  <c r="F42" i="8"/>
  <c r="D42" i="8"/>
  <c r="M22" i="2"/>
  <c r="AI22" i="2" s="1"/>
  <c r="G58" i="6"/>
  <c r="H58" i="6" s="1"/>
  <c r="I58" i="6" s="1"/>
  <c r="C59" i="6" s="1"/>
  <c r="E58" i="6"/>
  <c r="N38" i="2" s="1"/>
  <c r="AN21" i="2"/>
  <c r="AO21" i="2" s="1"/>
  <c r="E22" i="2" s="1"/>
  <c r="AH21" i="2"/>
  <c r="AK21" i="2" s="1"/>
  <c r="W97" i="2"/>
  <c r="X97" i="2"/>
  <c r="C97" i="2"/>
  <c r="Y97" i="2"/>
  <c r="AF97" i="2"/>
  <c r="A98" i="2"/>
  <c r="AE97" i="2"/>
  <c r="Z97" i="2"/>
  <c r="N97" i="2"/>
  <c r="AD97" i="2"/>
  <c r="L97" i="2"/>
  <c r="M97" i="2"/>
  <c r="K97" i="2"/>
  <c r="D97" i="2"/>
  <c r="AA97" i="2"/>
  <c r="AC97" i="2"/>
  <c r="P97" i="2"/>
  <c r="O97" i="2"/>
  <c r="AN96" i="2"/>
  <c r="AI96" i="2"/>
  <c r="AJ96" i="2"/>
  <c r="G97" i="2"/>
  <c r="AJ97" i="2" l="1"/>
  <c r="G98" i="2"/>
  <c r="F22" i="2"/>
  <c r="AM22" i="2" s="1"/>
  <c r="G42" i="8"/>
  <c r="A99" i="2"/>
  <c r="AE98" i="2"/>
  <c r="AC98" i="2"/>
  <c r="AF98" i="2"/>
  <c r="Y98" i="2"/>
  <c r="AD98" i="2"/>
  <c r="M98" i="2"/>
  <c r="K98" i="2"/>
  <c r="Z98" i="2"/>
  <c r="N98" i="2"/>
  <c r="W98" i="2"/>
  <c r="L98" i="2"/>
  <c r="D98" i="2"/>
  <c r="P98" i="2"/>
  <c r="X98" i="2"/>
  <c r="AA98" i="2"/>
  <c r="C98" i="2"/>
  <c r="O98" i="2"/>
  <c r="AI97" i="2"/>
  <c r="AN97" i="2"/>
  <c r="D59" i="6"/>
  <c r="F59" i="6"/>
  <c r="F61" i="6" s="1"/>
  <c r="K39" i="2"/>
  <c r="G58" i="7"/>
  <c r="H58" i="7" s="1"/>
  <c r="I58" i="7" s="1"/>
  <c r="C59" i="7" s="1"/>
  <c r="E58" i="7"/>
  <c r="O40" i="2" s="1"/>
  <c r="AN40" i="2" s="1"/>
  <c r="G59" i="6" l="1"/>
  <c r="H59" i="6" s="1"/>
  <c r="I59" i="6" s="1"/>
  <c r="I61" i="6" s="1"/>
  <c r="E59" i="6"/>
  <c r="AN98" i="2"/>
  <c r="F59" i="7"/>
  <c r="F61" i="7" s="1"/>
  <c r="D59" i="7"/>
  <c r="L41" i="2"/>
  <c r="AI41" i="2" s="1"/>
  <c r="C99" i="2"/>
  <c r="D99" i="2"/>
  <c r="L99" i="2"/>
  <c r="AE99" i="2"/>
  <c r="AC99" i="2"/>
  <c r="AF99" i="2"/>
  <c r="Y99" i="2"/>
  <c r="AD99" i="2"/>
  <c r="K99" i="2"/>
  <c r="M99" i="2"/>
  <c r="Z99" i="2"/>
  <c r="X99" i="2"/>
  <c r="N99" i="2"/>
  <c r="AN99" i="2" s="1"/>
  <c r="AA99" i="2"/>
  <c r="A100" i="2"/>
  <c r="W99" i="2"/>
  <c r="P99" i="2"/>
  <c r="O99" i="2"/>
  <c r="G99" i="2"/>
  <c r="AJ98" i="2"/>
  <c r="AI98" i="2"/>
  <c r="I42" i="8"/>
  <c r="H42" i="8"/>
  <c r="C43" i="8" l="1"/>
  <c r="E42" i="8"/>
  <c r="P22" i="2" s="1"/>
  <c r="G100" i="2"/>
  <c r="AJ100" i="2" s="1"/>
  <c r="AJ99" i="2"/>
  <c r="L100" i="2"/>
  <c r="AC100" i="2"/>
  <c r="Z100" i="2"/>
  <c r="AE100" i="2"/>
  <c r="AD100" i="2"/>
  <c r="K100" i="2"/>
  <c r="AA100" i="2"/>
  <c r="X100" i="2"/>
  <c r="D100" i="2"/>
  <c r="C100" i="2"/>
  <c r="Y100" i="2"/>
  <c r="AF100" i="2"/>
  <c r="N100" i="2"/>
  <c r="M100" i="2"/>
  <c r="W100" i="2"/>
  <c r="P100" i="2"/>
  <c r="O100" i="2"/>
  <c r="E61" i="6"/>
  <c r="N39" i="2"/>
  <c r="AI99" i="2"/>
  <c r="G59" i="7"/>
  <c r="H59" i="7" s="1"/>
  <c r="I59" i="7" s="1"/>
  <c r="I61" i="7" s="1"/>
  <c r="E59" i="7"/>
  <c r="AI100" i="2" l="1"/>
  <c r="AN22" i="2"/>
  <c r="AO22" i="2" s="1"/>
  <c r="E23" i="2" s="1"/>
  <c r="AH22" i="2"/>
  <c r="AK22" i="2" s="1"/>
  <c r="E61" i="7"/>
  <c r="O41" i="2"/>
  <c r="AN41" i="2" s="1"/>
  <c r="AN100" i="2"/>
  <c r="D43" i="8"/>
  <c r="F43" i="8"/>
  <c r="M23" i="2"/>
  <c r="AI23" i="2" s="1"/>
  <c r="G43" i="8" l="1"/>
  <c r="F23" i="2"/>
  <c r="AM23" i="2" s="1"/>
  <c r="I43" i="8" l="1"/>
  <c r="H43" i="8"/>
  <c r="C44" i="8" l="1"/>
  <c r="E43" i="8"/>
  <c r="P23" i="2" s="1"/>
  <c r="AN23" i="2" l="1"/>
  <c r="AO23" i="2" s="1"/>
  <c r="E24" i="2" s="1"/>
  <c r="AH23" i="2"/>
  <c r="AK23" i="2" s="1"/>
  <c r="F44" i="8"/>
  <c r="D44" i="8"/>
  <c r="M24" i="2"/>
  <c r="AI24" i="2" s="1"/>
  <c r="G44" i="8" l="1"/>
  <c r="F24" i="2"/>
  <c r="AM24" i="2" s="1"/>
  <c r="I44" i="8" l="1"/>
  <c r="H44" i="8"/>
  <c r="C45" i="8" l="1"/>
  <c r="E44" i="8"/>
  <c r="P24" i="2" s="1"/>
  <c r="AN24" i="2" l="1"/>
  <c r="AO24" i="2" s="1"/>
  <c r="E25" i="2" s="1"/>
  <c r="AH24" i="2"/>
  <c r="AK24" i="2" s="1"/>
  <c r="D45" i="8"/>
  <c r="F45" i="8"/>
  <c r="M25" i="2"/>
  <c r="AI25" i="2" s="1"/>
  <c r="G45" i="8" l="1"/>
  <c r="F25" i="2"/>
  <c r="AM25" i="2" s="1"/>
  <c r="I45" i="8" l="1"/>
  <c r="H45" i="8"/>
  <c r="C46" i="8" l="1"/>
  <c r="E45" i="8"/>
  <c r="P25" i="2" s="1"/>
  <c r="AN25" i="2" l="1"/>
  <c r="AO25" i="2" s="1"/>
  <c r="E26" i="2" s="1"/>
  <c r="AH25" i="2"/>
  <c r="AK25" i="2" s="1"/>
  <c r="F46" i="8"/>
  <c r="D46" i="8"/>
  <c r="M26" i="2"/>
  <c r="AI26" i="2" s="1"/>
  <c r="G46" i="8" l="1"/>
  <c r="F26" i="2"/>
  <c r="AM26" i="2" s="1"/>
  <c r="I46" i="8" l="1"/>
  <c r="H46" i="8"/>
  <c r="C47" i="8" l="1"/>
  <c r="E46" i="8"/>
  <c r="P26" i="2" s="1"/>
  <c r="AN26" i="2" l="1"/>
  <c r="AO26" i="2" s="1"/>
  <c r="E27" i="2" s="1"/>
  <c r="AH26" i="2"/>
  <c r="AK26" i="2" s="1"/>
  <c r="D47" i="8"/>
  <c r="F47" i="8"/>
  <c r="M27" i="2"/>
  <c r="AI27" i="2" s="1"/>
  <c r="G47" i="8" l="1"/>
  <c r="F27" i="2"/>
  <c r="AM27" i="2" s="1"/>
  <c r="I47" i="8" l="1"/>
  <c r="H47" i="8"/>
  <c r="C48" i="8" l="1"/>
  <c r="E47" i="8"/>
  <c r="P27" i="2" s="1"/>
  <c r="AN27" i="2" l="1"/>
  <c r="AO27" i="2" s="1"/>
  <c r="E28" i="2" s="1"/>
  <c r="AH27" i="2"/>
  <c r="AK27" i="2" s="1"/>
  <c r="F48" i="8"/>
  <c r="D48" i="8"/>
  <c r="M28" i="2"/>
  <c r="AI28" i="2" s="1"/>
  <c r="G48" i="8" l="1"/>
  <c r="F28" i="2"/>
  <c r="AM28" i="2" s="1"/>
  <c r="I48" i="8" l="1"/>
  <c r="H48" i="8"/>
  <c r="C49" i="8" l="1"/>
  <c r="E48" i="8"/>
  <c r="P28" i="2" s="1"/>
  <c r="AN28" i="2" l="1"/>
  <c r="AO28" i="2" s="1"/>
  <c r="E29" i="2" s="1"/>
  <c r="AH28" i="2"/>
  <c r="AK28" i="2" s="1"/>
  <c r="D49" i="8"/>
  <c r="F49" i="8"/>
  <c r="M29" i="2"/>
  <c r="AI29" i="2" s="1"/>
  <c r="G49" i="8" l="1"/>
  <c r="F29" i="2"/>
  <c r="AM29" i="2" s="1"/>
  <c r="I49" i="8" l="1"/>
  <c r="H49" i="8"/>
  <c r="C50" i="8" l="1"/>
  <c r="E49" i="8"/>
  <c r="P29" i="2" s="1"/>
  <c r="AN29" i="2" l="1"/>
  <c r="AO29" i="2" s="1"/>
  <c r="E30" i="2" s="1"/>
  <c r="AH29" i="2"/>
  <c r="AK29" i="2" s="1"/>
  <c r="F50" i="8"/>
  <c r="D50" i="8"/>
  <c r="M30" i="2"/>
  <c r="AI30" i="2" s="1"/>
  <c r="G50" i="8" l="1"/>
  <c r="F30" i="2"/>
  <c r="AM30" i="2" s="1"/>
  <c r="I50" i="8" l="1"/>
  <c r="H50" i="8"/>
  <c r="C51" i="8" l="1"/>
  <c r="E50" i="8"/>
  <c r="P30" i="2" s="1"/>
  <c r="AN30" i="2" l="1"/>
  <c r="AO30" i="2" s="1"/>
  <c r="E31" i="2" s="1"/>
  <c r="AH30" i="2"/>
  <c r="AK30" i="2" s="1"/>
  <c r="D51" i="8"/>
  <c r="F51" i="8"/>
  <c r="M31" i="2"/>
  <c r="AI31" i="2" s="1"/>
  <c r="G51" i="8" l="1"/>
  <c r="F31" i="2"/>
  <c r="AM31" i="2" s="1"/>
  <c r="I51" i="8" l="1"/>
  <c r="H51" i="8"/>
  <c r="C52" i="8" l="1"/>
  <c r="E51" i="8"/>
  <c r="P31" i="2" s="1"/>
  <c r="AN31" i="2" l="1"/>
  <c r="AO31" i="2" s="1"/>
  <c r="E32" i="2" s="1"/>
  <c r="AH31" i="2"/>
  <c r="AK31" i="2" s="1"/>
  <c r="D52" i="8"/>
  <c r="F52" i="8"/>
  <c r="M32" i="2"/>
  <c r="AI32" i="2" s="1"/>
  <c r="G52" i="8" l="1"/>
  <c r="F32" i="2"/>
  <c r="AM32" i="2" s="1"/>
  <c r="I52" i="8" l="1"/>
  <c r="H52" i="8"/>
  <c r="C53" i="8" l="1"/>
  <c r="E52" i="8"/>
  <c r="P32" i="2" s="1"/>
  <c r="AN32" i="2" l="1"/>
  <c r="AO32" i="2" s="1"/>
  <c r="E33" i="2" s="1"/>
  <c r="AH32" i="2"/>
  <c r="AK32" i="2" s="1"/>
  <c r="F53" i="8"/>
  <c r="D53" i="8"/>
  <c r="M33" i="2"/>
  <c r="AI33" i="2" s="1"/>
  <c r="G53" i="8" l="1"/>
  <c r="F33" i="2"/>
  <c r="AM33" i="2" s="1"/>
  <c r="I53" i="8" l="1"/>
  <c r="H53" i="8"/>
  <c r="C54" i="8" l="1"/>
  <c r="E53" i="8"/>
  <c r="P33" i="2" s="1"/>
  <c r="AN33" i="2" l="1"/>
  <c r="AO33" i="2" s="1"/>
  <c r="E34" i="2" s="1"/>
  <c r="AH33" i="2"/>
  <c r="AK33" i="2" s="1"/>
  <c r="F54" i="8"/>
  <c r="D54" i="8"/>
  <c r="M34" i="2"/>
  <c r="AI34" i="2" s="1"/>
  <c r="G54" i="8" l="1"/>
  <c r="F34" i="2"/>
  <c r="AM34" i="2" s="1"/>
  <c r="I54" i="8" l="1"/>
  <c r="H54" i="8"/>
  <c r="C55" i="8" l="1"/>
  <c r="E54" i="8"/>
  <c r="P34" i="2" s="1"/>
  <c r="AN34" i="2" l="1"/>
  <c r="AO34" i="2" s="1"/>
  <c r="E35" i="2" s="1"/>
  <c r="AH34" i="2"/>
  <c r="AK34" i="2" s="1"/>
  <c r="D55" i="8"/>
  <c r="F55" i="8"/>
  <c r="M35" i="2"/>
  <c r="AI35" i="2" s="1"/>
  <c r="G55" i="8" l="1"/>
  <c r="F35" i="2"/>
  <c r="AM35" i="2" s="1"/>
  <c r="I55" i="8" l="1"/>
  <c r="H55" i="8"/>
  <c r="C56" i="8" l="1"/>
  <c r="E55" i="8"/>
  <c r="P35" i="2" s="1"/>
  <c r="AN35" i="2" l="1"/>
  <c r="AO35" i="2" s="1"/>
  <c r="E36" i="2" s="1"/>
  <c r="AH35" i="2"/>
  <c r="AK35" i="2" s="1"/>
  <c r="F56" i="8"/>
  <c r="D56" i="8"/>
  <c r="M36" i="2"/>
  <c r="AI36" i="2" s="1"/>
  <c r="G56" i="8" l="1"/>
  <c r="E56" i="8"/>
  <c r="P36" i="2" s="1"/>
  <c r="AN36" i="2" s="1"/>
  <c r="F36" i="2"/>
  <c r="AM36" i="2" s="1"/>
  <c r="AO36" i="2" l="1"/>
  <c r="E37" i="2" s="1"/>
  <c r="AH36" i="2"/>
  <c r="AK36" i="2" s="1"/>
  <c r="I56" i="8"/>
  <c r="C57" i="8" s="1"/>
  <c r="H56" i="8"/>
  <c r="F57" i="8" l="1"/>
  <c r="D57" i="8"/>
  <c r="M37" i="2"/>
  <c r="AI37" i="2" s="1"/>
  <c r="F37" i="2"/>
  <c r="AM37" i="2" s="1"/>
  <c r="E57" i="8" l="1"/>
  <c r="P37" i="2" s="1"/>
  <c r="AN37" i="2" s="1"/>
  <c r="AO37" i="2" s="1"/>
  <c r="E38" i="2" s="1"/>
  <c r="G57" i="8"/>
  <c r="F38" i="2" l="1"/>
  <c r="AM38" i="2" s="1"/>
  <c r="I57" i="8"/>
  <c r="C58" i="8" s="1"/>
  <c r="H57" i="8"/>
  <c r="AH37" i="2"/>
  <c r="AK37" i="2" s="1"/>
  <c r="D58" i="8" l="1"/>
  <c r="F58" i="8"/>
  <c r="M38" i="2"/>
  <c r="AI38" i="2" l="1"/>
  <c r="G58" i="8"/>
  <c r="E58" i="8"/>
  <c r="P38" i="2" s="1"/>
  <c r="AN38" i="2" s="1"/>
  <c r="AO38" i="2" s="1"/>
  <c r="E39" i="2" s="1"/>
  <c r="F39" i="2" l="1"/>
  <c r="AM39" i="2" s="1"/>
  <c r="AH38" i="2"/>
  <c r="AK38" i="2" s="1"/>
  <c r="I58" i="8"/>
  <c r="C59" i="8" s="1"/>
  <c r="H58" i="8"/>
  <c r="F59" i="8" l="1"/>
  <c r="F61" i="8" s="1"/>
  <c r="D59" i="8"/>
  <c r="M39" i="2"/>
  <c r="AI39" i="2" l="1"/>
  <c r="E59" i="8"/>
  <c r="G59" i="8"/>
  <c r="E61" i="8" l="1"/>
  <c r="P39" i="2"/>
  <c r="I59" i="8"/>
  <c r="I61" i="8" s="1"/>
  <c r="H59" i="8"/>
  <c r="AN39" i="2" l="1"/>
  <c r="AO39" i="2" s="1"/>
  <c r="E40" i="2" s="1"/>
  <c r="AH39" i="2"/>
  <c r="AK39" i="2" s="1"/>
  <c r="F40" i="2" l="1"/>
  <c r="AM40" i="2" s="1"/>
  <c r="AO40" i="2" s="1"/>
  <c r="E41" i="2" s="1"/>
  <c r="AH40" i="2"/>
  <c r="AK40" i="2" s="1"/>
  <c r="F41" i="2" l="1"/>
  <c r="AM41" i="2" s="1"/>
  <c r="AO41" i="2" s="1"/>
  <c r="E42" i="2" s="1"/>
  <c r="AH41" i="2"/>
  <c r="AK41" i="2" s="1"/>
  <c r="F42" i="2" l="1"/>
  <c r="AM42" i="2" s="1"/>
  <c r="AO42" i="2" s="1"/>
  <c r="E43" i="2" s="1"/>
  <c r="AH42" i="2"/>
  <c r="AK42" i="2" s="1"/>
  <c r="F43" i="2" l="1"/>
  <c r="AM43" i="2" s="1"/>
  <c r="AO43" i="2" s="1"/>
  <c r="E44" i="2" s="1"/>
  <c r="AH43" i="2"/>
  <c r="AK43" i="2" s="1"/>
  <c r="F44" i="2" l="1"/>
  <c r="AM44" i="2" s="1"/>
  <c r="AO44" i="2" s="1"/>
  <c r="E45" i="2"/>
  <c r="AH44" i="2"/>
  <c r="AK44" i="2" s="1"/>
  <c r="F45" i="2" l="1"/>
  <c r="AM45" i="2" s="1"/>
  <c r="AO45" i="2" s="1"/>
  <c r="E46" i="2" s="1"/>
  <c r="AH45" i="2"/>
  <c r="AK45" i="2" s="1"/>
  <c r="F46" i="2" l="1"/>
  <c r="AM46" i="2" s="1"/>
  <c r="AO46" i="2" s="1"/>
  <c r="E47" i="2" s="1"/>
  <c r="F47" i="2" l="1"/>
  <c r="AM47" i="2" s="1"/>
  <c r="AO47" i="2" s="1"/>
  <c r="E48" i="2" s="1"/>
  <c r="AH47" i="2"/>
  <c r="AK47" i="2" s="1"/>
  <c r="AH46" i="2"/>
  <c r="AK46" i="2" s="1"/>
  <c r="F48" i="2" l="1"/>
  <c r="AM48" i="2" s="1"/>
  <c r="AO48" i="2" s="1"/>
  <c r="E49" i="2" s="1"/>
  <c r="AH48" i="2"/>
  <c r="AK48" i="2" s="1"/>
  <c r="F49" i="2" l="1"/>
  <c r="AM49" i="2" s="1"/>
  <c r="AO49" i="2" s="1"/>
  <c r="E50" i="2" s="1"/>
  <c r="AH49" i="2"/>
  <c r="AK49" i="2" s="1"/>
  <c r="F50" i="2" l="1"/>
  <c r="AM50" i="2" s="1"/>
  <c r="AO50" i="2" s="1"/>
  <c r="E51" i="2" s="1"/>
  <c r="AH50" i="2"/>
  <c r="AK50" i="2" s="1"/>
  <c r="F51" i="2" l="1"/>
  <c r="AM51" i="2" s="1"/>
  <c r="AO51" i="2" s="1"/>
  <c r="E52" i="2" s="1"/>
  <c r="AH51" i="2"/>
  <c r="AK51" i="2" s="1"/>
  <c r="F52" i="2" l="1"/>
  <c r="AM52" i="2" s="1"/>
  <c r="AO52" i="2" s="1"/>
  <c r="E53" i="2" s="1"/>
  <c r="AH52" i="2"/>
  <c r="AK52" i="2" s="1"/>
  <c r="F53" i="2" l="1"/>
  <c r="AM53" i="2" s="1"/>
  <c r="AO53" i="2" s="1"/>
  <c r="E54" i="2" s="1"/>
  <c r="AH53" i="2"/>
  <c r="AK53" i="2" s="1"/>
  <c r="F54" i="2" l="1"/>
  <c r="AM54" i="2" s="1"/>
  <c r="AO54" i="2" s="1"/>
  <c r="E55" i="2" s="1"/>
  <c r="AH54" i="2"/>
  <c r="AK54" i="2" s="1"/>
  <c r="F55" i="2" l="1"/>
  <c r="AM55" i="2" s="1"/>
  <c r="AO55" i="2" s="1"/>
  <c r="E56" i="2" s="1"/>
  <c r="F56" i="2" l="1"/>
  <c r="AM56" i="2" s="1"/>
  <c r="AO56" i="2" s="1"/>
  <c r="E57" i="2" s="1"/>
  <c r="AH56" i="2"/>
  <c r="AK56" i="2" s="1"/>
  <c r="AH55" i="2"/>
  <c r="AK55" i="2" s="1"/>
  <c r="F57" i="2" l="1"/>
  <c r="AM57" i="2" s="1"/>
  <c r="AO57" i="2" s="1"/>
  <c r="E58" i="2"/>
  <c r="AH57" i="2"/>
  <c r="AK57" i="2" s="1"/>
  <c r="F58" i="2" l="1"/>
  <c r="AM58" i="2" s="1"/>
  <c r="AO58" i="2" s="1"/>
  <c r="E59" i="2" s="1"/>
  <c r="AH58" i="2"/>
  <c r="AK58" i="2" s="1"/>
  <c r="F59" i="2" l="1"/>
  <c r="AM59" i="2" s="1"/>
  <c r="AO59" i="2" s="1"/>
  <c r="E60" i="2" s="1"/>
  <c r="AH59" i="2"/>
  <c r="AK59" i="2" s="1"/>
  <c r="F60" i="2" l="1"/>
  <c r="AM60" i="2" s="1"/>
  <c r="AO60" i="2" s="1"/>
  <c r="E61" i="2" s="1"/>
  <c r="F61" i="2" l="1"/>
  <c r="AM61" i="2" s="1"/>
  <c r="AO61" i="2" s="1"/>
  <c r="E62" i="2" s="1"/>
  <c r="AH61" i="2"/>
  <c r="AK61" i="2" s="1"/>
  <c r="AH60" i="2"/>
  <c r="AK60" i="2" s="1"/>
  <c r="F62" i="2" l="1"/>
  <c r="AM62" i="2" s="1"/>
  <c r="AO62" i="2" s="1"/>
  <c r="E63" i="2" s="1"/>
  <c r="AH62" i="2"/>
  <c r="AK62" i="2" s="1"/>
  <c r="F63" i="2" l="1"/>
  <c r="AM63" i="2" s="1"/>
  <c r="AO63" i="2" s="1"/>
  <c r="E64" i="2" s="1"/>
  <c r="AH63" i="2"/>
  <c r="AK63" i="2" s="1"/>
  <c r="F64" i="2" l="1"/>
  <c r="AM64" i="2" s="1"/>
  <c r="AO64" i="2" s="1"/>
  <c r="E65" i="2" s="1"/>
  <c r="AH64" i="2"/>
  <c r="AK64" i="2" s="1"/>
  <c r="F65" i="2" l="1"/>
  <c r="AM65" i="2" s="1"/>
  <c r="AO65" i="2" s="1"/>
  <c r="E66" i="2" s="1"/>
  <c r="AH65" i="2"/>
  <c r="AK65" i="2" s="1"/>
  <c r="F66" i="2" l="1"/>
  <c r="AM66" i="2" s="1"/>
  <c r="AO66" i="2" s="1"/>
  <c r="E67" i="2" s="1"/>
  <c r="AH66" i="2"/>
  <c r="AK66" i="2" s="1"/>
  <c r="F67" i="2" l="1"/>
  <c r="AM67" i="2" s="1"/>
  <c r="AO67" i="2" s="1"/>
  <c r="E68" i="2" s="1"/>
  <c r="AH67" i="2"/>
  <c r="AK67" i="2" s="1"/>
  <c r="F68" i="2" l="1"/>
  <c r="AM68" i="2" s="1"/>
  <c r="AO68" i="2" s="1"/>
  <c r="E69" i="2"/>
  <c r="AH68" i="2"/>
  <c r="AK68" i="2" s="1"/>
  <c r="F69" i="2" l="1"/>
  <c r="AM69" i="2" s="1"/>
  <c r="AO69" i="2" s="1"/>
  <c r="E70" i="2"/>
  <c r="AH69" i="2"/>
  <c r="AK69" i="2" s="1"/>
  <c r="F70" i="2" l="1"/>
  <c r="AM70" i="2" s="1"/>
  <c r="AO70" i="2" s="1"/>
  <c r="E71" i="2" s="1"/>
  <c r="AH70" i="2"/>
  <c r="AK70" i="2" s="1"/>
  <c r="F71" i="2" l="1"/>
  <c r="AM71" i="2" s="1"/>
  <c r="AO71" i="2" s="1"/>
  <c r="E72" i="2" s="1"/>
  <c r="AH71" i="2"/>
  <c r="AK71" i="2" s="1"/>
  <c r="F72" i="2" l="1"/>
  <c r="AM72" i="2" s="1"/>
  <c r="AO72" i="2" s="1"/>
  <c r="E73" i="2" s="1"/>
  <c r="F73" i="2" l="1"/>
  <c r="AM73" i="2" s="1"/>
  <c r="AO73" i="2" s="1"/>
  <c r="E74" i="2" s="1"/>
  <c r="AH73" i="2"/>
  <c r="AK73" i="2" s="1"/>
  <c r="AH72" i="2"/>
  <c r="AK72" i="2" s="1"/>
  <c r="F74" i="2" l="1"/>
  <c r="AM74" i="2" s="1"/>
  <c r="AO74" i="2" s="1"/>
  <c r="E75" i="2" s="1"/>
  <c r="AH74" i="2"/>
  <c r="AK74" i="2" s="1"/>
  <c r="F75" i="2" l="1"/>
  <c r="AM75" i="2" s="1"/>
  <c r="AO75" i="2" s="1"/>
  <c r="E76" i="2" s="1"/>
  <c r="AH75" i="2"/>
  <c r="AK75" i="2" s="1"/>
  <c r="F76" i="2" l="1"/>
  <c r="AM76" i="2" s="1"/>
  <c r="AO76" i="2" s="1"/>
  <c r="E77" i="2" s="1"/>
  <c r="AH76" i="2"/>
  <c r="AK76" i="2" s="1"/>
  <c r="F77" i="2" l="1"/>
  <c r="AM77" i="2" s="1"/>
  <c r="AO77" i="2" s="1"/>
  <c r="E78" i="2" s="1"/>
  <c r="AH77" i="2"/>
  <c r="AK77" i="2" s="1"/>
  <c r="F78" i="2" l="1"/>
  <c r="AM78" i="2" s="1"/>
  <c r="AO78" i="2" s="1"/>
  <c r="E79" i="2"/>
  <c r="AH78" i="2"/>
  <c r="AK78" i="2" s="1"/>
  <c r="F79" i="2" l="1"/>
  <c r="AM79" i="2" s="1"/>
  <c r="AO79" i="2" s="1"/>
  <c r="E80" i="2" s="1"/>
  <c r="AH79" i="2"/>
  <c r="AK79" i="2" s="1"/>
  <c r="F80" i="2" l="1"/>
  <c r="AM80" i="2" s="1"/>
  <c r="AO80" i="2" s="1"/>
  <c r="E81" i="2" s="1"/>
  <c r="F81" i="2" l="1"/>
  <c r="AM81" i="2" s="1"/>
  <c r="AO81" i="2" s="1"/>
  <c r="E82" i="2" s="1"/>
  <c r="AH80" i="2"/>
  <c r="AK80" i="2" s="1"/>
  <c r="F82" i="2" l="1"/>
  <c r="AM82" i="2" s="1"/>
  <c r="AO82" i="2" s="1"/>
  <c r="E83" i="2" s="1"/>
  <c r="AH82" i="2"/>
  <c r="AK82" i="2" s="1"/>
  <c r="AH81" i="2"/>
  <c r="AK81" i="2" s="1"/>
  <c r="F83" i="2" l="1"/>
  <c r="AM83" i="2" s="1"/>
  <c r="AO83" i="2" s="1"/>
  <c r="E84" i="2" s="1"/>
  <c r="F84" i="2" l="1"/>
  <c r="AM84" i="2" s="1"/>
  <c r="AO84" i="2" s="1"/>
  <c r="E85" i="2" s="1"/>
  <c r="AH84" i="2"/>
  <c r="AK84" i="2" s="1"/>
  <c r="AH83" i="2"/>
  <c r="AK83" i="2" s="1"/>
  <c r="F85" i="2" l="1"/>
  <c r="AM85" i="2" s="1"/>
  <c r="AO85" i="2" s="1"/>
  <c r="E86" i="2" s="1"/>
  <c r="AH85" i="2"/>
  <c r="AK85" i="2" s="1"/>
  <c r="F86" i="2" l="1"/>
  <c r="AM86" i="2" s="1"/>
  <c r="AO86" i="2" s="1"/>
  <c r="E87" i="2" s="1"/>
  <c r="AH86" i="2"/>
  <c r="AK86" i="2" s="1"/>
  <c r="F87" i="2" l="1"/>
  <c r="AM87" i="2" s="1"/>
  <c r="AO87" i="2" s="1"/>
  <c r="E88" i="2" s="1"/>
  <c r="AH87" i="2"/>
  <c r="AK87" i="2" s="1"/>
  <c r="F88" i="2" l="1"/>
  <c r="AM88" i="2" s="1"/>
  <c r="AO88" i="2" s="1"/>
  <c r="E89" i="2" s="1"/>
  <c r="AH88" i="2"/>
  <c r="AK88" i="2" s="1"/>
  <c r="F89" i="2" l="1"/>
  <c r="AM89" i="2" s="1"/>
  <c r="AO89" i="2" s="1"/>
  <c r="E90" i="2" s="1"/>
  <c r="AH89" i="2"/>
  <c r="AK89" i="2" s="1"/>
  <c r="F90" i="2" l="1"/>
  <c r="AM90" i="2" s="1"/>
  <c r="AO90" i="2" s="1"/>
  <c r="E91" i="2" s="1"/>
  <c r="AH90" i="2"/>
  <c r="AK90" i="2" s="1"/>
  <c r="F91" i="2" l="1"/>
  <c r="AM91" i="2" s="1"/>
  <c r="AO91" i="2" s="1"/>
  <c r="E92" i="2" s="1"/>
  <c r="AH91" i="2"/>
  <c r="AK91" i="2" s="1"/>
  <c r="F92" i="2" l="1"/>
  <c r="AM92" i="2" s="1"/>
  <c r="AO92" i="2" s="1"/>
  <c r="E93" i="2" s="1"/>
  <c r="AH92" i="2"/>
  <c r="AK92" i="2" s="1"/>
  <c r="F93" i="2" l="1"/>
  <c r="AM93" i="2" s="1"/>
  <c r="AO93" i="2" s="1"/>
  <c r="E94" i="2"/>
  <c r="AH93" i="2"/>
  <c r="AK93" i="2" s="1"/>
  <c r="F94" i="2" l="1"/>
  <c r="AM94" i="2" s="1"/>
  <c r="AO94" i="2" s="1"/>
  <c r="E95" i="2"/>
  <c r="AH94" i="2"/>
  <c r="AK94" i="2" s="1"/>
  <c r="F95" i="2" l="1"/>
  <c r="AM95" i="2" s="1"/>
  <c r="AO95" i="2" s="1"/>
  <c r="E96" i="2"/>
  <c r="AH95" i="2"/>
  <c r="AK95" i="2" s="1"/>
  <c r="F96" i="2" l="1"/>
  <c r="AM96" i="2" s="1"/>
  <c r="AO96" i="2" s="1"/>
  <c r="E97" i="2"/>
  <c r="AH96" i="2"/>
  <c r="AK96" i="2" s="1"/>
  <c r="F97" i="2" l="1"/>
  <c r="AM97" i="2" s="1"/>
  <c r="AO97" i="2" s="1"/>
  <c r="E98" i="2" s="1"/>
  <c r="F98" i="2" l="1"/>
  <c r="AM98" i="2" s="1"/>
  <c r="AO98" i="2" s="1"/>
  <c r="E99" i="2" s="1"/>
  <c r="AH98" i="2"/>
  <c r="AK98" i="2" s="1"/>
  <c r="AH97" i="2"/>
  <c r="AK97" i="2" s="1"/>
  <c r="F99" i="2" l="1"/>
  <c r="AM99" i="2" s="1"/>
  <c r="AO99" i="2" s="1"/>
  <c r="E100" i="2" s="1"/>
  <c r="AH99" i="2"/>
  <c r="AK99" i="2" s="1"/>
  <c r="F100" i="2" l="1"/>
  <c r="AM100" i="2" s="1"/>
  <c r="AO100" i="2" s="1"/>
  <c r="AH100" i="2"/>
  <c r="AK100" i="2" s="1"/>
  <c r="E10" i="3" l="1"/>
  <c r="E8" i="3"/>
  <c r="E12" i="3"/>
  <c r="E14" i="3"/>
  <c r="E17" i="3"/>
</calcChain>
</file>

<file path=xl/sharedStrings.xml><?xml version="1.0" encoding="utf-8"?>
<sst xmlns="http://schemas.openxmlformats.org/spreadsheetml/2006/main" count="200" uniqueCount="133">
  <si>
    <t>Ihr Alter:</t>
  </si>
  <si>
    <t>Vermögen, Ersparnisse auf Festgeldkonten</t>
  </si>
  <si>
    <t>fällig:</t>
  </si>
  <si>
    <t>Kapital-Lebensversicherung 1</t>
  </si>
  <si>
    <t>Kapital-Lebensversicherung 2</t>
  </si>
  <si>
    <t>Lebenshaltungskosten pro Jahr:</t>
  </si>
  <si>
    <t>Zinssatz nach Steuer:</t>
  </si>
  <si>
    <t>Warmmiete pro Jahr / Hausgeld bei Wohnen im Eigentum:</t>
  </si>
  <si>
    <t>DATENEINGABE</t>
  </si>
  <si>
    <t>jährliche Nettobezüge:</t>
  </si>
  <si>
    <t>sonstige Kosten, Reserve</t>
  </si>
  <si>
    <t>Vermögen, Aktien-, Fondsanteile,  Wert</t>
  </si>
  <si>
    <t>Rente gemäß letztem Bescheid der BFA, Jahressumme:</t>
  </si>
  <si>
    <t>ab:</t>
  </si>
  <si>
    <t>Rente, betrieblich pro Jahr</t>
  </si>
  <si>
    <t>Anfangsjahr der Auswertung:</t>
  </si>
  <si>
    <t>Ihr Geburtsjahr:</t>
  </si>
  <si>
    <t>Jahr</t>
  </si>
  <si>
    <t>Alter</t>
  </si>
  <si>
    <t>Aktien, Fonds</t>
  </si>
  <si>
    <t>Leistung</t>
  </si>
  <si>
    <t>Zins</t>
  </si>
  <si>
    <t>Tilgung</t>
  </si>
  <si>
    <t>Auszahlung</t>
  </si>
  <si>
    <t>Rate T</t>
  </si>
  <si>
    <t>Kurs</t>
  </si>
  <si>
    <t>Summe</t>
  </si>
  <si>
    <t>Nr.</t>
  </si>
  <si>
    <t>Valuta</t>
  </si>
  <si>
    <t>T-Raten</t>
  </si>
  <si>
    <t>Amortisationsplan Darlehen 1</t>
  </si>
  <si>
    <t>tilgungsfreie Jahre</t>
  </si>
  <si>
    <t>Anfangsjahr:</t>
  </si>
  <si>
    <t># Tilgungs-Jahre</t>
  </si>
  <si>
    <t>Leistung / Tilgungsrate</t>
  </si>
  <si>
    <t>Tilgung %</t>
  </si>
  <si>
    <t xml:space="preserve">Immobilie 1, Auszahlungsbetrag Darlehen </t>
  </si>
  <si>
    <t xml:space="preserve">Immobilie 2, Auszahlungsbetrag Darlehen </t>
  </si>
  <si>
    <t xml:space="preserve">Immobilie 3, Auszahlungsbetrag Darlehen </t>
  </si>
  <si>
    <t>Immobilie 1 Wert</t>
  </si>
  <si>
    <t>Immobilie 2 Wert</t>
  </si>
  <si>
    <t>Immobilie 3 Wert</t>
  </si>
  <si>
    <t>sonstige Einkünfte pro Jahr:</t>
  </si>
  <si>
    <t>jährlicher Sparbetrag</t>
  </si>
  <si>
    <t>bis zum Jahr:</t>
  </si>
  <si>
    <t>Geldvermögen und Sparleistung</t>
  </si>
  <si>
    <t>Zinsen</t>
  </si>
  <si>
    <t>Wertzuwachs pro Jahr:</t>
  </si>
  <si>
    <t>Immobilie 2</t>
  </si>
  <si>
    <t>Immobilie 3</t>
  </si>
  <si>
    <t>Immobilie 1</t>
  </si>
  <si>
    <t>Detailübersicht</t>
  </si>
  <si>
    <t>Darlehen Immobillie 1</t>
  </si>
  <si>
    <t>Darlehen Immobillie 2</t>
  </si>
  <si>
    <t>Darlehen Immobillie 3</t>
  </si>
  <si>
    <t>Miete Immobilie 1</t>
  </si>
  <si>
    <t>Miete Immobilie 2</t>
  </si>
  <si>
    <t>Miete Immobilie 3</t>
  </si>
  <si>
    <t>Immobilie 1 Mieteinnahmen pro Jahr</t>
  </si>
  <si>
    <t>Immobilie 2 Mieteinnahmen pro Jahr</t>
  </si>
  <si>
    <t>Immobilie 3 Mieteinnahmen pro Jahr</t>
  </si>
  <si>
    <t>Steigerung pro Jahr:</t>
  </si>
  <si>
    <t>Immobilie 1 Kosten pro Jahr (außer Zins/Tilgung)</t>
  </si>
  <si>
    <t>Immobilie 2 Kosten pro Jahr (außer Zins/Tilgung)</t>
  </si>
  <si>
    <t>Immobilie 3 Kosten pro Jahr (außer Zins/Tilgung)</t>
  </si>
  <si>
    <t>Kosten für private Rentenvorsorge pro Jahr:</t>
  </si>
  <si>
    <t>Kosten für Lebensversicherung 1 pro Jahr:</t>
  </si>
  <si>
    <t>Kosten für Lebensversicherung 2 pro Jahr:</t>
  </si>
  <si>
    <t>Rente private pro Jahr</t>
  </si>
  <si>
    <t>Netto-Bezüge</t>
  </si>
  <si>
    <t>sonstige Einkünfte</t>
  </si>
  <si>
    <t>LV 1</t>
  </si>
  <si>
    <t>LV 2</t>
  </si>
  <si>
    <t>Kosten LV 1</t>
  </si>
  <si>
    <t>Kosten LV 2</t>
  </si>
  <si>
    <t>private Rente Kosten</t>
  </si>
  <si>
    <t>Lebenshaltung, Miete, sonstiges</t>
  </si>
  <si>
    <t>Rente BFA</t>
  </si>
  <si>
    <t>Rente betrieblich</t>
  </si>
  <si>
    <t>Rente privat</t>
  </si>
  <si>
    <t>Saldo pro Jahr</t>
  </si>
  <si>
    <t xml:space="preserve">Immobilie 1  sonstige Kosten </t>
  </si>
  <si>
    <t xml:space="preserve">Immobilie 2  sonstige Kosten </t>
  </si>
  <si>
    <t xml:space="preserve">Immobilie 3  sonstige Kosten </t>
  </si>
  <si>
    <t>verbleibender Saldo</t>
  </si>
  <si>
    <t>Valuta Darlehen 1</t>
  </si>
  <si>
    <t>Valuta Darlehen 2</t>
  </si>
  <si>
    <t>Valuta Darlehen 3</t>
  </si>
  <si>
    <t>davon:  Wert Immobilien ./. Darlehensstand</t>
  </si>
  <si>
    <t>Summen Ein</t>
  </si>
  <si>
    <t>Summe Aus</t>
  </si>
  <si>
    <t>Saldo jährliche Ein-und Ausgaben</t>
  </si>
  <si>
    <t>Keine Zellen, Zeilen oder Spalten löschen oder einfügen oder verschieben!</t>
  </si>
  <si>
    <t>klicken Sie hier, um die Werte für das Darlehen einzugeben!</t>
  </si>
  <si>
    <t>klicken Sie hier, um die Werte für das Darlehen 2 einzugeben!</t>
  </si>
  <si>
    <t>klicken Sie hier, um die Werte für das Darlehen 3 einzugeben!</t>
  </si>
  <si>
    <t>Pflegekosten</t>
  </si>
  <si>
    <t>Hier können Sie überprüfen, wie Ihre künftige Vermögenslage aussieht.</t>
  </si>
  <si>
    <t>Ihr Vermögensstatus:</t>
  </si>
  <si>
    <t>davon:  Immobilien</t>
  </si>
  <si>
    <t>Aktien,-Fondsanteile</t>
  </si>
  <si>
    <t>davon:  Aktien, Fondsanteile</t>
  </si>
  <si>
    <t>restliches Geldvermögen</t>
  </si>
  <si>
    <t>Saldo zwischen Ein- und Ausnahmen des Jahres:</t>
  </si>
  <si>
    <t>Geben Sie das Jahr Ihrer Wahl in das gelbe Feld ein:</t>
  </si>
  <si>
    <t>So sieht es für Sie aus mit</t>
  </si>
  <si>
    <t>die Differenz zwischen Ein- und Ausgaben pro Jahr wird auf das Geldvermögen addiert bzw. davon abgezogen, wenn der Betrag negativ ist.</t>
  </si>
  <si>
    <t>zur Kontrolle:  rechts der Saldo aus den Einnahmen und Ausgaben im ersten Jahr der Auswertung</t>
  </si>
  <si>
    <t>Ende der generellen Dateneingabe.  Prüfen Sie, ob Sie alle Werte für Immobiliendarlehen eingegeben haben!</t>
  </si>
  <si>
    <t xml:space="preserve">WILLKOMMEN !   BIENVENUE!   WELCOME!    </t>
  </si>
  <si>
    <t>To the World of Magic Workbooks ®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</si>
  <si>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</si>
  <si>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</si>
  <si>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</si>
  <si>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</si>
  <si>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den Erläuterungen entsprechend eingeben bzw.</t>
  </si>
  <si>
    <t>die Demo-Daten mit Ihren eigenen Daten überschreiben.</t>
  </si>
  <si>
    <t>2. Schritt</t>
  </si>
  <si>
    <t xml:space="preserve">Das war's auch schon!  </t>
  </si>
  <si>
    <t>Viel Erfolg wünscht</t>
  </si>
  <si>
    <t>kbs@magicworkbooks.com</t>
  </si>
  <si>
    <r>
      <t xml:space="preserve">Blatt </t>
    </r>
    <r>
      <rPr>
        <b/>
        <sz val="11"/>
        <color indexed="16"/>
        <rFont val="Arial Unicode MS"/>
        <family val="2"/>
      </rPr>
      <t>DATA</t>
    </r>
    <r>
      <rPr>
        <b/>
        <sz val="11"/>
        <rFont val="Arial Unicode MS"/>
        <family val="2"/>
      </rPr>
      <t xml:space="preserve"> anklicken</t>
    </r>
  </si>
  <si>
    <r>
      <t>das</t>
    </r>
    <r>
      <rPr>
        <b/>
        <sz val="12"/>
        <color indexed="16"/>
        <rFont val="Arial Unicode MS"/>
        <family val="2"/>
      </rPr>
      <t xml:space="preserve"> MagicWorkbooks</t>
    </r>
    <r>
      <rPr>
        <b/>
        <sz val="12"/>
        <color indexed="61"/>
        <rFont val="Arial Unicode MS"/>
        <family val="2"/>
      </rPr>
      <t xml:space="preserve"> </t>
    </r>
    <r>
      <rPr>
        <b/>
        <sz val="12"/>
        <rFont val="Arial Unicode MS"/>
        <family val="2"/>
      </rPr>
      <t>Team</t>
    </r>
  </si>
  <si>
    <t>Hier ist das Tool, mit dem Sie feststellen können, ob Sie</t>
  </si>
  <si>
    <r>
      <t xml:space="preserve">Blatt </t>
    </r>
    <r>
      <rPr>
        <b/>
        <sz val="11"/>
        <color indexed="16"/>
        <rFont val="Arial Unicode MS"/>
        <family val="2"/>
      </rPr>
      <t>Amo1 - 3</t>
    </r>
    <r>
      <rPr>
        <b/>
        <sz val="11"/>
        <rFont val="Arial Unicode MS"/>
        <family val="2"/>
      </rPr>
      <t xml:space="preserve"> anklicken</t>
    </r>
  </si>
  <si>
    <t>Die Eckdaten für eventuelle Darlehen eingeben.</t>
  </si>
  <si>
    <t>Sie können wählen zwischen einer Gesamtübersicht im Blatt "LIFE" oder Sie können ein bestimmtes Jahr auswählen und überprüfen im Blatt "YearView".</t>
  </si>
  <si>
    <t>mit 100 Jahren noch über die Runden kommen oder</t>
  </si>
  <si>
    <t>ob Sie besser noch was für die Vorsorge tun sollten.</t>
  </si>
  <si>
    <t>Pension-Planner</t>
  </si>
  <si>
    <r>
      <t>Pension-Planner</t>
    </r>
    <r>
      <rPr>
        <b/>
        <sz val="10"/>
        <rFont val="Arial Unicode MS"/>
        <family val="2"/>
      </rPr>
      <t xml:space="preserve"> wurde als Excel Arbeitsmappe entwickelt. </t>
    </r>
  </si>
  <si>
    <r>
      <t xml:space="preserve">Wie benutze ich </t>
    </r>
    <r>
      <rPr>
        <sz val="14"/>
        <color indexed="16"/>
        <rFont val="Arial Unicode MS"/>
        <family val="2"/>
      </rPr>
      <t>Pension-Planner</t>
    </r>
    <r>
      <rPr>
        <sz val="14"/>
        <rFont val="Arial Unicode MS"/>
        <family val="2"/>
      </rPr>
      <t>?</t>
    </r>
  </si>
  <si>
    <t>Tragen Sie Ihre Daten bitte nur in die gelben / orangen  Felder ein!     GELB = Einkommen,  ORANGE =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</si>
</sst>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9" formatCode="#,##0_ ;[Red]\-#,##0\ "/>
    <numFmt numFmtId="176" formatCode="0\ &quot;Jahren&quot;"/>
    <numFmt numFmtId="178" formatCode=";;;"/>
  </numFmts>
  <fonts count="40" x14ac:knownFonts="1">
    <font>
      <sz val="10"/>
      <name val="Arial Unicode MS"/>
    </font>
    <font>
      <sz val="10"/>
      <name val="Arial Unicode MS"/>
    </font>
    <font>
      <sz val="8"/>
      <name val="Arial Unicode MS"/>
      <family val="2"/>
    </font>
    <font>
      <b/>
      <sz val="10"/>
      <color indexed="13"/>
      <name val="Arial Unicode MS"/>
      <family val="2"/>
    </font>
    <font>
      <b/>
      <sz val="14"/>
      <color indexed="13"/>
      <name val="Arial Unicode MS"/>
      <family val="2"/>
    </font>
    <font>
      <sz val="9"/>
      <name val="Arial Unicode MS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8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b/>
      <sz val="11"/>
      <color indexed="13"/>
      <name val="Arial Unicode MS"/>
      <family val="2"/>
    </font>
    <font>
      <sz val="11"/>
      <name val="Arial Unicode MS"/>
      <family val="2"/>
    </font>
    <font>
      <sz val="9"/>
      <color indexed="12"/>
      <name val="Arial Unicode MS"/>
      <family val="2"/>
    </font>
    <font>
      <b/>
      <sz val="12"/>
      <name val="Arial Unicode MS"/>
      <family val="2"/>
    </font>
    <font>
      <b/>
      <sz val="12"/>
      <color indexed="13"/>
      <name val="Arial Unicode MS"/>
      <family val="2"/>
    </font>
    <font>
      <sz val="10"/>
      <color indexed="13"/>
      <name val="Arial Unicode MS"/>
      <family val="2"/>
    </font>
    <font>
      <sz val="14"/>
      <name val="Arial Unicode MS"/>
      <family val="2"/>
    </font>
    <font>
      <sz val="14"/>
      <color indexed="13"/>
      <name val="Arial Unicode MS"/>
      <family val="2"/>
    </font>
    <font>
      <sz val="10"/>
      <color indexed="12"/>
      <name val="Arial Unicode MS"/>
      <family val="2"/>
    </font>
    <font>
      <b/>
      <sz val="12"/>
      <color indexed="12"/>
      <name val="Arial Unicode MS"/>
      <family val="2"/>
    </font>
    <font>
      <b/>
      <sz val="14"/>
      <color indexed="12"/>
      <name val="Arial Unicode MS"/>
      <family val="2"/>
    </font>
    <font>
      <b/>
      <sz val="16"/>
      <color indexed="16"/>
      <name val="Arial Unicode MS"/>
      <family val="2"/>
    </font>
    <font>
      <b/>
      <sz val="11"/>
      <name val="Arial Unicode MS"/>
      <family val="2"/>
    </font>
    <font>
      <b/>
      <sz val="11"/>
      <color indexed="16"/>
      <name val="Arial Unicode MS"/>
      <family val="2"/>
    </font>
    <font>
      <b/>
      <sz val="12"/>
      <color indexed="12"/>
      <name val="Arial Unicode MS"/>
      <family val="2"/>
    </font>
    <font>
      <b/>
      <sz val="12"/>
      <color indexed="16"/>
      <name val="Arial Unicode MS"/>
      <family val="2"/>
    </font>
    <font>
      <b/>
      <sz val="12"/>
      <color indexed="61"/>
      <name val="Arial Unicode MS"/>
      <family val="2"/>
    </font>
    <font>
      <b/>
      <u/>
      <sz val="10"/>
      <color indexed="12"/>
      <name val="Arial Unicode MS"/>
      <family val="2"/>
    </font>
    <font>
      <b/>
      <sz val="18"/>
      <color indexed="9"/>
      <name val="Arial Unicode MS"/>
      <family val="2"/>
    </font>
    <font>
      <b/>
      <sz val="20"/>
      <color indexed="9"/>
      <name val="Arial Unicode MS"/>
      <family val="2"/>
    </font>
    <font>
      <b/>
      <sz val="20"/>
      <color indexed="16"/>
      <name val="Arial Unicode MS"/>
      <family val="2"/>
    </font>
    <font>
      <b/>
      <sz val="12"/>
      <color indexed="53"/>
      <name val="Arial Unicode MS"/>
      <family val="2"/>
    </font>
    <font>
      <sz val="14"/>
      <color indexed="16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6" fillId="0" borderId="0"/>
    <xf numFmtId="0" fontId="6" fillId="0" borderId="0"/>
    <xf numFmtId="0" fontId="6" fillId="0" borderId="0"/>
  </cellStyleXfs>
  <cellXfs count="95">
    <xf numFmtId="0" fontId="0" fillId="0" borderId="0" xfId="0"/>
    <xf numFmtId="1" fontId="0" fillId="0" borderId="1" xfId="0" applyNumberFormat="1" applyBorder="1"/>
    <xf numFmtId="3" fontId="0" fillId="2" borderId="1" xfId="0" applyNumberFormat="1" applyFill="1" applyBorder="1"/>
    <xf numFmtId="10" fontId="0" fillId="2" borderId="1" xfId="0" applyNumberFormat="1" applyFill="1" applyBorder="1"/>
    <xf numFmtId="0" fontId="3" fillId="3" borderId="0" xfId="0" applyFont="1" applyFill="1"/>
    <xf numFmtId="0" fontId="4" fillId="3" borderId="0" xfId="0" applyFont="1" applyFill="1"/>
    <xf numFmtId="3" fontId="0" fillId="0" borderId="1" xfId="0" applyNumberFormat="1" applyBorder="1"/>
    <xf numFmtId="0" fontId="5" fillId="0" borderId="0" xfId="0" applyFont="1"/>
    <xf numFmtId="3" fontId="0" fillId="4" borderId="1" xfId="0" applyNumberFormat="1" applyFill="1" applyBorder="1"/>
    <xf numFmtId="1" fontId="0" fillId="2" borderId="1" xfId="0" applyNumberFormat="1" applyFill="1" applyBorder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9" fillId="0" borderId="0" xfId="7" applyFont="1" applyBorder="1" applyAlignment="1">
      <alignment vertical="center"/>
    </xf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10" fillId="0" borderId="0" xfId="7" applyFont="1"/>
    <xf numFmtId="3" fontId="10" fillId="2" borderId="1" xfId="7" applyNumberFormat="1" applyFont="1" applyFill="1" applyBorder="1"/>
    <xf numFmtId="0" fontId="10" fillId="0" borderId="0" xfId="7" applyFont="1" applyFill="1"/>
    <xf numFmtId="0" fontId="10" fillId="0" borderId="1" xfId="7" applyFont="1" applyFill="1" applyBorder="1" applyAlignment="1">
      <alignment horizontal="right"/>
    </xf>
    <xf numFmtId="10" fontId="10" fillId="0" borderId="0" xfId="7" applyNumberFormat="1" applyFont="1" applyFill="1" applyBorder="1" applyAlignment="1">
      <alignment horizontal="right"/>
    </xf>
    <xf numFmtId="3" fontId="10" fillId="0" borderId="2" xfId="7" applyNumberFormat="1" applyFont="1" applyFill="1" applyBorder="1"/>
    <xf numFmtId="0" fontId="10" fillId="0" borderId="0" xfId="7" applyFont="1" applyFill="1" applyAlignment="1">
      <alignment horizontal="right"/>
    </xf>
    <xf numFmtId="9" fontId="10" fillId="2" borderId="1" xfId="4" applyFont="1" applyFill="1" applyBorder="1"/>
    <xf numFmtId="3" fontId="10" fillId="0" borderId="1" xfId="7" applyNumberFormat="1" applyFont="1" applyFill="1" applyBorder="1"/>
    <xf numFmtId="3" fontId="12" fillId="0" borderId="0" xfId="7" applyNumberFormat="1" applyFont="1" applyFill="1" applyBorder="1" applyAlignment="1">
      <alignment horizontal="right"/>
    </xf>
    <xf numFmtId="3" fontId="10" fillId="0" borderId="0" xfId="7" applyNumberFormat="1" applyFont="1" applyFill="1" applyBorder="1"/>
    <xf numFmtId="0" fontId="10" fillId="0" borderId="2" xfId="7" applyFont="1" applyBorder="1" applyAlignment="1">
      <alignment horizontal="right"/>
    </xf>
    <xf numFmtId="0" fontId="10" fillId="0" borderId="2" xfId="7" applyFont="1" applyFill="1" applyBorder="1" applyAlignment="1">
      <alignment horizontal="right"/>
    </xf>
    <xf numFmtId="0" fontId="10" fillId="0" borderId="2" xfId="7" applyFont="1" applyBorder="1" applyAlignment="1">
      <alignment horizontal="center"/>
    </xf>
    <xf numFmtId="3" fontId="10" fillId="0" borderId="2" xfId="7" applyNumberFormat="1" applyFont="1" applyBorder="1"/>
    <xf numFmtId="0" fontId="10" fillId="0" borderId="0" xfId="7" applyFont="1" applyBorder="1" applyAlignment="1">
      <alignment horizontal="center"/>
    </xf>
    <xf numFmtId="17" fontId="10" fillId="0" borderId="0" xfId="7" applyNumberFormat="1" applyFont="1" applyBorder="1"/>
    <xf numFmtId="17" fontId="10" fillId="0" borderId="0" xfId="7" applyNumberFormat="1" applyFont="1" applyFill="1" applyBorder="1"/>
    <xf numFmtId="10" fontId="10" fillId="0" borderId="3" xfId="7" applyNumberFormat="1" applyFont="1" applyFill="1" applyBorder="1" applyAlignment="1">
      <alignment horizontal="right"/>
    </xf>
    <xf numFmtId="10" fontId="10" fillId="2" borderId="3" xfId="7" applyNumberFormat="1" applyFont="1" applyFill="1" applyBorder="1" applyAlignment="1">
      <alignment horizontal="right"/>
    </xf>
    <xf numFmtId="1" fontId="10" fillId="0" borderId="2" xfId="7" applyNumberFormat="1" applyFont="1" applyBorder="1"/>
    <xf numFmtId="3" fontId="10" fillId="0" borderId="0" xfId="7" applyNumberFormat="1" applyFont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Fill="1" applyBorder="1"/>
    <xf numFmtId="0" fontId="0" fillId="0" borderId="4" xfId="0" applyBorder="1"/>
    <xf numFmtId="0" fontId="0" fillId="0" borderId="5" xfId="0" applyBorder="1"/>
    <xf numFmtId="10" fontId="0" fillId="0" borderId="6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3" fontId="2" fillId="0" borderId="7" xfId="0" applyNumberFormat="1" applyFont="1" applyBorder="1" applyAlignment="1">
      <alignment horizontal="right" wrapText="1"/>
    </xf>
    <xf numFmtId="1" fontId="0" fillId="0" borderId="7" xfId="0" applyNumberFormat="1" applyBorder="1"/>
    <xf numFmtId="1" fontId="0" fillId="0" borderId="2" xfId="0" applyNumberFormat="1" applyBorder="1"/>
    <xf numFmtId="3" fontId="0" fillId="0" borderId="2" xfId="0" applyNumberFormat="1" applyBorder="1"/>
    <xf numFmtId="0" fontId="13" fillId="3" borderId="0" xfId="0" applyFont="1" applyFill="1"/>
    <xf numFmtId="0" fontId="14" fillId="0" borderId="0" xfId="0" applyFont="1"/>
    <xf numFmtId="0" fontId="15" fillId="5" borderId="1" xfId="2" applyFont="1" applyFill="1" applyBorder="1" applyAlignment="1" applyProtection="1"/>
    <xf numFmtId="0" fontId="2" fillId="0" borderId="1" xfId="0" applyFont="1" applyBorder="1" applyAlignment="1">
      <alignment wrapText="1"/>
    </xf>
    <xf numFmtId="0" fontId="16" fillId="0" borderId="0" xfId="0" applyFont="1"/>
    <xf numFmtId="0" fontId="17" fillId="3" borderId="0" xfId="0" applyFont="1" applyFill="1"/>
    <xf numFmtId="0" fontId="18" fillId="3" borderId="0" xfId="0" applyFont="1" applyFill="1"/>
    <xf numFmtId="0" fontId="0" fillId="3" borderId="0" xfId="0" applyFill="1"/>
    <xf numFmtId="0" fontId="16" fillId="3" borderId="0" xfId="0" applyFont="1" applyFill="1"/>
    <xf numFmtId="0" fontId="20" fillId="3" borderId="0" xfId="0" applyFont="1" applyFill="1"/>
    <xf numFmtId="0" fontId="19" fillId="3" borderId="0" xfId="0" applyFont="1" applyFill="1"/>
    <xf numFmtId="0" fontId="19" fillId="0" borderId="0" xfId="0" applyFont="1"/>
    <xf numFmtId="0" fontId="21" fillId="0" borderId="0" xfId="0" applyFont="1"/>
    <xf numFmtId="0" fontId="22" fillId="0" borderId="8" xfId="0" applyFont="1" applyBorder="1" applyAlignment="1">
      <alignment horizontal="center"/>
    </xf>
    <xf numFmtId="176" fontId="22" fillId="0" borderId="9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0" xfId="0" applyFont="1"/>
    <xf numFmtId="0" fontId="22" fillId="0" borderId="8" xfId="0" applyFont="1" applyBorder="1"/>
    <xf numFmtId="0" fontId="22" fillId="0" borderId="10" xfId="0" applyFont="1" applyBorder="1"/>
    <xf numFmtId="169" fontId="22" fillId="0" borderId="2" xfId="0" applyNumberFormat="1" applyFont="1" applyBorder="1"/>
    <xf numFmtId="169" fontId="22" fillId="0" borderId="0" xfId="0" applyNumberFormat="1" applyFont="1"/>
    <xf numFmtId="0" fontId="10" fillId="0" borderId="0" xfId="6" applyFont="1"/>
    <xf numFmtId="0" fontId="11" fillId="0" borderId="0" xfId="6" applyFont="1" applyAlignment="1">
      <alignment horizontal="center"/>
    </xf>
    <xf numFmtId="0" fontId="11" fillId="0" borderId="11" xfId="6" applyFont="1" applyBorder="1" applyAlignment="1">
      <alignment horizontal="center"/>
    </xf>
    <xf numFmtId="0" fontId="28" fillId="0" borderId="12" xfId="6" applyFont="1" applyBorder="1" applyAlignment="1">
      <alignment horizontal="center"/>
    </xf>
    <xf numFmtId="0" fontId="30" fillId="0" borderId="13" xfId="2" applyFont="1" applyBorder="1" applyAlignment="1" applyProtection="1">
      <alignment horizontal="center"/>
    </xf>
    <xf numFmtId="0" fontId="31" fillId="6" borderId="14" xfId="6" applyFont="1" applyFill="1" applyBorder="1" applyAlignment="1" applyProtection="1">
      <alignment horizontal="center"/>
      <protection hidden="1"/>
    </xf>
    <xf numFmtId="0" fontId="32" fillId="6" borderId="13" xfId="6" applyFont="1" applyFill="1" applyBorder="1" applyAlignment="1" applyProtection="1">
      <alignment horizontal="center"/>
      <protection hidden="1"/>
    </xf>
    <xf numFmtId="0" fontId="24" fillId="7" borderId="11" xfId="6" applyFont="1" applyFill="1" applyBorder="1" applyAlignment="1">
      <alignment horizontal="center"/>
    </xf>
    <xf numFmtId="0" fontId="33" fillId="7" borderId="11" xfId="6" applyFont="1" applyFill="1" applyBorder="1" applyAlignment="1">
      <alignment horizontal="center"/>
    </xf>
    <xf numFmtId="0" fontId="34" fillId="7" borderId="11" xfId="6" applyFont="1" applyFill="1" applyBorder="1" applyAlignment="1">
      <alignment horizontal="center"/>
    </xf>
    <xf numFmtId="0" fontId="16" fillId="7" borderId="11" xfId="6" applyFont="1" applyFill="1" applyBorder="1" applyAlignment="1">
      <alignment horizontal="center"/>
    </xf>
    <xf numFmtId="0" fontId="26" fillId="7" borderId="11" xfId="6" applyFont="1" applyFill="1" applyBorder="1" applyAlignment="1">
      <alignment horizontal="center"/>
    </xf>
    <xf numFmtId="0" fontId="11" fillId="7" borderId="11" xfId="6" applyFont="1" applyFill="1" applyBorder="1" applyAlignment="1">
      <alignment horizontal="center"/>
    </xf>
    <xf numFmtId="0" fontId="25" fillId="7" borderId="11" xfId="6" applyFont="1" applyFill="1" applyBorder="1" applyAlignment="1">
      <alignment horizontal="center"/>
    </xf>
    <xf numFmtId="0" fontId="27" fillId="7" borderId="11" xfId="6" applyFont="1" applyFill="1" applyBorder="1" applyAlignment="1">
      <alignment horizontal="center" wrapText="1"/>
    </xf>
    <xf numFmtId="0" fontId="19" fillId="7" borderId="11" xfId="6" applyFont="1" applyFill="1" applyBorder="1" applyAlignment="1">
      <alignment horizontal="center"/>
    </xf>
    <xf numFmtId="0" fontId="28" fillId="8" borderId="11" xfId="6" applyFont="1" applyFill="1" applyBorder="1" applyAlignment="1">
      <alignment horizontal="center"/>
    </xf>
    <xf numFmtId="0" fontId="38" fillId="0" borderId="16" xfId="2" applyFont="1" applyBorder="1" applyAlignment="1" applyProtection="1">
      <alignment horizontal="center"/>
    </xf>
    <xf numFmtId="178" fontId="39" fillId="0" borderId="0" xfId="0" applyNumberFormat="1" applyFont="1" applyAlignment="1">
      <alignment horizontal="center"/>
    </xf>
    <xf numFmtId="3" fontId="2" fillId="0" borderId="4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horizontal="left" wrapText="1"/>
    </xf>
    <xf numFmtId="3" fontId="2" fillId="0" borderId="15" xfId="0" applyNumberFormat="1" applyFont="1" applyFill="1" applyBorder="1" applyAlignment="1">
      <alignment horizontal="left" wrapText="1"/>
    </xf>
  </cellXfs>
  <cellStyles count="8">
    <cellStyle name="Euro" xfId="1"/>
    <cellStyle name="Hyperlink 2" xfId="3"/>
    <cellStyle name="Link" xfId="2" builtinId="8"/>
    <cellStyle name="Prozent" xfId="4" builtinId="5"/>
    <cellStyle name="Standard" xfId="0" builtinId="0"/>
    <cellStyle name="Standard 2" xfId="5"/>
    <cellStyle name="Standard_BreakevenChecker" xfId="6"/>
    <cellStyle name="Standard_RepH1Z20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28575</xdr:rowOff>
    </xdr:from>
    <xdr:to>
      <xdr:col>0</xdr:col>
      <xdr:colOff>5410353</xdr:colOff>
      <xdr:row>36</xdr:row>
      <xdr:rowOff>225425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28575" y="8591550"/>
          <a:ext cx="5133975" cy="190500"/>
        </a:xfrm>
        <a:prstGeom prst="rect">
          <a:avLst/>
        </a:prstGeom>
        <a:gradFill rotWithShape="1">
          <a:gsLst>
            <a:gs pos="0">
              <a:srgbClr val="FF6600"/>
            </a:gs>
            <a:gs pos="100000">
              <a:srgbClr val="FFFF99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MAGICWORKBOOK HILFE:</a:t>
          </a:r>
        </a:p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einfach auf die Adresse klicken und Email senden!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187325</xdr:colOff>
      <xdr:row>1</xdr:row>
      <xdr:rowOff>168275</xdr:rowOff>
    </xdr:from>
    <xdr:to>
      <xdr:col>13</xdr:col>
      <xdr:colOff>365125</xdr:colOff>
      <xdr:row>31</xdr:row>
      <xdr:rowOff>92075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514850" y="523875"/>
          <a:ext cx="2457450" cy="449580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Annuitäten-Darlehen bitte im Feld I4  den anfänglichen Tilgungs-Prozentsatz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Tilgungsdarlehen bitte Feld I4 leerlassen und die Anzahl der Tilgungsjahre in Feld I7 eingeben, bei später einsetzender Tilgung die Anzahl der tilgungsfreien Jahre in Feld I8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Bei Kurs (Feld C8) hinterlegen Sie den Auszahlungsanteil des Darlehens: z.B. bei einem 4%igen Disagio: 96%.</a:t>
          </a:r>
        </a:p>
        <a:p>
          <a:pPr algn="l" rtl="0">
            <a:lnSpc>
              <a:spcPts val="14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4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Darlehensbeginn und Auszahlungssumme werden aus der generellen Dateneingabe übernommen.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187325</xdr:colOff>
      <xdr:row>1</xdr:row>
      <xdr:rowOff>168275</xdr:rowOff>
    </xdr:from>
    <xdr:to>
      <xdr:col>13</xdr:col>
      <xdr:colOff>365125</xdr:colOff>
      <xdr:row>31</xdr:row>
      <xdr:rowOff>92075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514850" y="523875"/>
          <a:ext cx="2457450" cy="449580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Annuitäten-Darlehen bitte im Feld I4  den anfänglichen Tilgungs-Prozentsatz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Tilgungsdarlehen bitte Feld I4 leerlassen und die Anzahl der Tilgungsjahre in Feld I7 eingeben, bei später einsetzender Tilgung die Anzahl der tilgungsfreien Jahre in Feld I8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Bei Kurs (Feld C8) hinterlegen Sie den Auszahlungsanteil des Darlehens: z.B. bei einem 4%igen Disagio: 96%.</a:t>
          </a:r>
        </a:p>
        <a:p>
          <a:pPr algn="l" rtl="0">
            <a:lnSpc>
              <a:spcPts val="14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4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Darlehensbeginn und Auszahlungssumme werden aus der generellen Dateneingabe übernommen.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187325</xdr:colOff>
      <xdr:row>1</xdr:row>
      <xdr:rowOff>168275</xdr:rowOff>
    </xdr:from>
    <xdr:to>
      <xdr:col>13</xdr:col>
      <xdr:colOff>365125</xdr:colOff>
      <xdr:row>31</xdr:row>
      <xdr:rowOff>92075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514850" y="523875"/>
          <a:ext cx="2457450" cy="449580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Annuitäten-Darlehen bitte im Feld I4  den anfänglichen Tilgungs-Prozentsatz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Für ein Tilgungsdarlehen bitte Feld I4 leerlassen und die Anzahl der Tilgungsjahre in Feld I7 eingeben, bei später einsetzender Tilgung die Anzahl der tilgungsfreien Jahre in Feld I8 eingeben.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Bei Kurs (Feld C8) hinterlegen Sie den Auszahlungsanteil des Darlehens: z.B. bei einem 4%igen Disagio: 96%.</a:t>
          </a:r>
        </a:p>
        <a:p>
          <a:pPr algn="l" rtl="0">
            <a:lnSpc>
              <a:spcPts val="14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  <a:p>
          <a:pPr algn="l" rtl="0">
            <a:lnSpc>
              <a:spcPts val="14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Darlehensbeginn und Auszahlungssumme werden aus der generellen Dateneingabe übernommen.</a:t>
          </a:r>
        </a:p>
        <a:p>
          <a:pPr algn="l" rtl="0">
            <a:lnSpc>
              <a:spcPts val="15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 Unicode MS"/>
            <a:ea typeface="Arial Unicode MS"/>
            <a:cs typeface="Arial Unicode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s@magicworkbook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C42"/>
  <sheetViews>
    <sheetView showGridLines="0" tabSelected="1" workbookViewId="0">
      <selection activeCell="A4" sqref="A4"/>
    </sheetView>
  </sheetViews>
  <sheetFormatPr baseColWidth="10" defaultColWidth="11.453125" defaultRowHeight="14" x14ac:dyDescent="0.35"/>
  <cols>
    <col min="1" max="1" width="91.26953125" style="73" customWidth="1"/>
    <col min="2" max="16384" width="11.453125" style="73"/>
  </cols>
  <sheetData>
    <row r="1" spans="1:3" ht="26" thickTop="1" x14ac:dyDescent="0.65">
      <c r="A1" s="78" t="s">
        <v>109</v>
      </c>
    </row>
    <row r="2" spans="1:3" ht="29" x14ac:dyDescent="0.75">
      <c r="A2" s="79" t="s">
        <v>110</v>
      </c>
      <c r="B2" s="74"/>
      <c r="C2" s="74"/>
    </row>
    <row r="3" spans="1:3" ht="33.75" customHeight="1" x14ac:dyDescent="0.6">
      <c r="A3" s="80"/>
    </row>
    <row r="4" spans="1:3" ht="29" x14ac:dyDescent="0.75">
      <c r="A4" s="81" t="s">
        <v>129</v>
      </c>
    </row>
    <row r="5" spans="1:3" ht="12.65" customHeight="1" x14ac:dyDescent="0.5">
      <c r="A5" s="82"/>
    </row>
    <row r="6" spans="1:3" ht="23" x14ac:dyDescent="0.6">
      <c r="A6" s="80"/>
    </row>
    <row r="7" spans="1:3" ht="18" x14ac:dyDescent="0.5">
      <c r="A7" s="89" t="s">
        <v>123</v>
      </c>
    </row>
    <row r="8" spans="1:3" ht="18" x14ac:dyDescent="0.5">
      <c r="A8" s="89" t="s">
        <v>127</v>
      </c>
    </row>
    <row r="9" spans="1:3" ht="18" x14ac:dyDescent="0.5">
      <c r="A9" s="89" t="s">
        <v>128</v>
      </c>
    </row>
    <row r="10" spans="1:3" ht="13.9" customHeight="1" x14ac:dyDescent="0.45">
      <c r="A10" s="84"/>
    </row>
    <row r="11" spans="1:3" x14ac:dyDescent="0.35">
      <c r="A11" s="85"/>
    </row>
    <row r="12" spans="1:3" x14ac:dyDescent="0.35">
      <c r="A12" s="85"/>
    </row>
    <row r="13" spans="1:3" ht="16.5" x14ac:dyDescent="0.45">
      <c r="A13" s="84" t="s">
        <v>130</v>
      </c>
    </row>
    <row r="14" spans="1:3" ht="14.5" customHeight="1" x14ac:dyDescent="0.35">
      <c r="A14" s="85" t="s">
        <v>111</v>
      </c>
    </row>
    <row r="15" spans="1:3" x14ac:dyDescent="0.35">
      <c r="A15" s="85" t="s">
        <v>112</v>
      </c>
    </row>
    <row r="16" spans="1:3" x14ac:dyDescent="0.35">
      <c r="A16" s="85" t="s">
        <v>113</v>
      </c>
    </row>
    <row r="17" spans="1:1" x14ac:dyDescent="0.35">
      <c r="A17" s="85"/>
    </row>
    <row r="18" spans="1:1" ht="20.5" x14ac:dyDescent="0.55000000000000004">
      <c r="A18" s="88" t="s">
        <v>131</v>
      </c>
    </row>
    <row r="19" spans="1:1" x14ac:dyDescent="0.35">
      <c r="A19" s="85"/>
    </row>
    <row r="20" spans="1:1" ht="16.5" x14ac:dyDescent="0.45">
      <c r="A20" s="86" t="s">
        <v>114</v>
      </c>
    </row>
    <row r="21" spans="1:1" ht="16.5" x14ac:dyDescent="0.45">
      <c r="A21" s="86" t="s">
        <v>121</v>
      </c>
    </row>
    <row r="22" spans="1:1" ht="16.5" x14ac:dyDescent="0.45">
      <c r="A22" s="86" t="s">
        <v>115</v>
      </c>
    </row>
    <row r="23" spans="1:1" ht="16.5" x14ac:dyDescent="0.45">
      <c r="A23" s="86" t="s">
        <v>116</v>
      </c>
    </row>
    <row r="24" spans="1:1" ht="16.5" x14ac:dyDescent="0.45">
      <c r="A24" s="86"/>
    </row>
    <row r="25" spans="1:1" ht="16.5" x14ac:dyDescent="0.45">
      <c r="A25" s="86" t="s">
        <v>117</v>
      </c>
    </row>
    <row r="26" spans="1:1" ht="16.5" x14ac:dyDescent="0.45">
      <c r="A26" s="86" t="s">
        <v>124</v>
      </c>
    </row>
    <row r="27" spans="1:1" ht="16.5" x14ac:dyDescent="0.45">
      <c r="A27" s="86" t="s">
        <v>125</v>
      </c>
    </row>
    <row r="28" spans="1:1" ht="16.5" x14ac:dyDescent="0.45">
      <c r="A28" s="86"/>
    </row>
    <row r="29" spans="1:1" ht="34.15" customHeight="1" x14ac:dyDescent="0.35">
      <c r="A29" s="85"/>
    </row>
    <row r="30" spans="1:1" ht="18" x14ac:dyDescent="0.5">
      <c r="A30" s="87" t="s">
        <v>118</v>
      </c>
    </row>
    <row r="31" spans="1:1" ht="36" x14ac:dyDescent="0.5">
      <c r="A31" s="87" t="s">
        <v>126</v>
      </c>
    </row>
    <row r="32" spans="1:1" x14ac:dyDescent="0.35">
      <c r="A32" s="85"/>
    </row>
    <row r="33" spans="1:1" x14ac:dyDescent="0.35">
      <c r="A33" s="85"/>
    </row>
    <row r="34" spans="1:1" ht="18" x14ac:dyDescent="0.5">
      <c r="A34" s="83" t="s">
        <v>119</v>
      </c>
    </row>
    <row r="35" spans="1:1" ht="18" x14ac:dyDescent="0.5">
      <c r="A35" s="83" t="s">
        <v>122</v>
      </c>
    </row>
    <row r="36" spans="1:1" x14ac:dyDescent="0.35">
      <c r="A36" s="85"/>
    </row>
    <row r="37" spans="1:1" ht="18" x14ac:dyDescent="0.5">
      <c r="A37" s="76"/>
    </row>
    <row r="38" spans="1:1" x14ac:dyDescent="0.35">
      <c r="A38" s="77" t="s">
        <v>120</v>
      </c>
    </row>
    <row r="39" spans="1:1" x14ac:dyDescent="0.35">
      <c r="A39" s="75"/>
    </row>
    <row r="40" spans="1:1" ht="14.5" thickBot="1" x14ac:dyDescent="0.4">
      <c r="A40" s="90" t="str">
        <f ca="1">+CONCATENATE("copyright 2003 - ",YEAR(A41)," K! Business Solutions GmbH, Erkrath - Germany")</f>
        <v>copyright 2003 - 2014 K! Business Solutions GmbH, Erkrath - Germany</v>
      </c>
    </row>
    <row r="41" spans="1:1" ht="14.5" thickTop="1" x14ac:dyDescent="0.35">
      <c r="A41" s="91">
        <f ca="1">+TODAY()</f>
        <v>41942</v>
      </c>
    </row>
    <row r="42" spans="1:1" x14ac:dyDescent="0.35">
      <c r="A42"/>
    </row>
  </sheetData>
  <phoneticPr fontId="8" type="noConversion"/>
  <hyperlinks>
    <hyperlink ref="A38" r:id="rId1"/>
  </hyperlinks>
  <pageMargins left="0.78740157480314965" right="0.39370078740157483" top="0.59055118110236227" bottom="0.59055118110236227" header="0" footer="0"/>
  <pageSetup paperSize="9" scale="120" fitToHeight="3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56"/>
  <sheetViews>
    <sheetView showGridLines="0" zoomScale="85" workbookViewId="0">
      <selection activeCell="B7" sqref="B7"/>
    </sheetView>
  </sheetViews>
  <sheetFormatPr baseColWidth="10" defaultRowHeight="14" x14ac:dyDescent="0.35"/>
  <cols>
    <col min="1" max="1" width="52" customWidth="1"/>
    <col min="2" max="2" width="14.7265625" customWidth="1"/>
    <col min="3" max="3" width="24" customWidth="1"/>
    <col min="4" max="4" width="16.453125" customWidth="1"/>
    <col min="5" max="5" width="43.81640625" customWidth="1"/>
  </cols>
  <sheetData>
    <row r="1" spans="1:6" ht="20.5" x14ac:dyDescent="0.55000000000000004">
      <c r="A1" s="5" t="s">
        <v>8</v>
      </c>
      <c r="B1" s="4"/>
      <c r="C1" s="4"/>
      <c r="D1" s="4"/>
      <c r="E1" s="4"/>
      <c r="F1" s="4"/>
    </row>
    <row r="2" spans="1:6" x14ac:dyDescent="0.35">
      <c r="A2" s="4"/>
      <c r="B2" s="4"/>
      <c r="C2" s="4"/>
      <c r="D2" s="4"/>
      <c r="E2" s="4"/>
      <c r="F2" s="4"/>
    </row>
    <row r="3" spans="1:6" s="53" customFormat="1" ht="16.5" x14ac:dyDescent="0.45">
      <c r="A3" s="52" t="s">
        <v>132</v>
      </c>
      <c r="B3" s="52"/>
      <c r="C3" s="52"/>
      <c r="D3" s="52"/>
      <c r="E3" s="52"/>
      <c r="F3" s="52"/>
    </row>
    <row r="4" spans="1:6" s="53" customFormat="1" ht="16.5" x14ac:dyDescent="0.45">
      <c r="A4" s="52" t="s">
        <v>92</v>
      </c>
      <c r="B4" s="52"/>
      <c r="C4" s="52"/>
      <c r="D4" s="52"/>
      <c r="E4" s="52"/>
      <c r="F4" s="52"/>
    </row>
    <row r="7" spans="1:6" x14ac:dyDescent="0.35">
      <c r="A7" s="37" t="s">
        <v>15</v>
      </c>
      <c r="B7" s="9">
        <v>2010</v>
      </c>
    </row>
    <row r="9" spans="1:6" x14ac:dyDescent="0.35">
      <c r="A9" s="37" t="s">
        <v>16</v>
      </c>
      <c r="B9" s="9">
        <v>1964</v>
      </c>
      <c r="C9" s="40" t="s">
        <v>0</v>
      </c>
      <c r="D9" s="1">
        <f>(B7-B9)</f>
        <v>46</v>
      </c>
    </row>
    <row r="10" spans="1:6" x14ac:dyDescent="0.35">
      <c r="C10" s="7"/>
    </row>
    <row r="11" spans="1:6" x14ac:dyDescent="0.35">
      <c r="A11" s="37" t="s">
        <v>1</v>
      </c>
      <c r="B11" s="2">
        <v>27000</v>
      </c>
      <c r="C11" s="39" t="s">
        <v>6</v>
      </c>
      <c r="D11" s="3">
        <v>0.01</v>
      </c>
    </row>
    <row r="12" spans="1:6" x14ac:dyDescent="0.35">
      <c r="C12" s="38"/>
    </row>
    <row r="13" spans="1:6" x14ac:dyDescent="0.35">
      <c r="A13" s="37" t="s">
        <v>11</v>
      </c>
      <c r="B13" s="2">
        <v>16700</v>
      </c>
      <c r="C13" s="39" t="s">
        <v>47</v>
      </c>
      <c r="D13" s="3">
        <v>0.02</v>
      </c>
    </row>
    <row r="14" spans="1:6" x14ac:dyDescent="0.35">
      <c r="C14" s="38"/>
    </row>
    <row r="15" spans="1:6" x14ac:dyDescent="0.35">
      <c r="A15" s="37" t="s">
        <v>3</v>
      </c>
      <c r="B15" s="2">
        <v>15000</v>
      </c>
      <c r="C15" s="39" t="s">
        <v>2</v>
      </c>
      <c r="D15" s="9">
        <v>2020</v>
      </c>
    </row>
    <row r="16" spans="1:6" x14ac:dyDescent="0.35">
      <c r="A16" s="37" t="s">
        <v>4</v>
      </c>
      <c r="B16" s="2">
        <v>30000</v>
      </c>
      <c r="C16" s="39" t="s">
        <v>2</v>
      </c>
      <c r="D16" s="9">
        <v>2030</v>
      </c>
    </row>
    <row r="17" spans="1:5" x14ac:dyDescent="0.35">
      <c r="C17" s="38"/>
    </row>
    <row r="18" spans="1:5" x14ac:dyDescent="0.35">
      <c r="A18" s="37" t="s">
        <v>39</v>
      </c>
      <c r="B18" s="2">
        <v>95000</v>
      </c>
      <c r="C18" s="39" t="s">
        <v>47</v>
      </c>
      <c r="D18" s="3">
        <v>5.0000000000000001E-3</v>
      </c>
    </row>
    <row r="19" spans="1:5" x14ac:dyDescent="0.35">
      <c r="A19" s="37" t="s">
        <v>40</v>
      </c>
      <c r="B19" s="2">
        <v>90000</v>
      </c>
      <c r="C19" s="39" t="s">
        <v>47</v>
      </c>
      <c r="D19" s="3">
        <v>-0.01</v>
      </c>
    </row>
    <row r="20" spans="1:5" x14ac:dyDescent="0.35">
      <c r="A20" s="37" t="s">
        <v>41</v>
      </c>
      <c r="B20" s="2"/>
      <c r="C20" s="39" t="s">
        <v>47</v>
      </c>
      <c r="D20" s="3"/>
    </row>
    <row r="21" spans="1:5" x14ac:dyDescent="0.35">
      <c r="C21" s="38"/>
    </row>
    <row r="22" spans="1:5" x14ac:dyDescent="0.35">
      <c r="A22" s="37" t="s">
        <v>36</v>
      </c>
      <c r="B22" s="8">
        <v>-80000</v>
      </c>
      <c r="C22" s="39" t="s">
        <v>32</v>
      </c>
      <c r="D22" s="9">
        <v>2004</v>
      </c>
      <c r="E22" s="54" t="s">
        <v>93</v>
      </c>
    </row>
    <row r="23" spans="1:5" x14ac:dyDescent="0.35">
      <c r="A23" s="37" t="s">
        <v>37</v>
      </c>
      <c r="B23" s="8">
        <v>-65000</v>
      </c>
      <c r="C23" s="39" t="s">
        <v>32</v>
      </c>
      <c r="D23" s="9">
        <v>2006</v>
      </c>
      <c r="E23" s="54" t="s">
        <v>94</v>
      </c>
    </row>
    <row r="24" spans="1:5" x14ac:dyDescent="0.35">
      <c r="A24" s="37" t="s">
        <v>38</v>
      </c>
      <c r="B24" s="8">
        <v>-50000</v>
      </c>
      <c r="C24" s="39" t="s">
        <v>32</v>
      </c>
      <c r="D24" s="9">
        <v>2004</v>
      </c>
      <c r="E24" s="54" t="s">
        <v>95</v>
      </c>
    </row>
    <row r="25" spans="1:5" x14ac:dyDescent="0.35">
      <c r="C25" s="7"/>
    </row>
    <row r="26" spans="1:5" x14ac:dyDescent="0.35">
      <c r="A26" s="37" t="s">
        <v>58</v>
      </c>
      <c r="B26" s="2">
        <v>3000</v>
      </c>
      <c r="C26" s="39" t="s">
        <v>61</v>
      </c>
      <c r="D26" s="3">
        <v>0.01</v>
      </c>
    </row>
    <row r="27" spans="1:5" x14ac:dyDescent="0.35">
      <c r="A27" s="37" t="s">
        <v>59</v>
      </c>
      <c r="B27" s="2">
        <f>300*12</f>
        <v>3600</v>
      </c>
      <c r="C27" s="39" t="s">
        <v>61</v>
      </c>
      <c r="D27" s="3">
        <v>0.01</v>
      </c>
    </row>
    <row r="28" spans="1:5" x14ac:dyDescent="0.35">
      <c r="A28" s="37" t="s">
        <v>60</v>
      </c>
      <c r="B28" s="2">
        <v>0</v>
      </c>
      <c r="C28" s="39" t="s">
        <v>61</v>
      </c>
      <c r="D28" s="3"/>
    </row>
    <row r="29" spans="1:5" x14ac:dyDescent="0.35">
      <c r="C29" s="7"/>
    </row>
    <row r="30" spans="1:5" x14ac:dyDescent="0.35">
      <c r="A30" s="37" t="s">
        <v>62</v>
      </c>
      <c r="B30" s="8">
        <v>-1000</v>
      </c>
      <c r="C30" s="39" t="s">
        <v>61</v>
      </c>
      <c r="D30" s="3">
        <v>0.01</v>
      </c>
    </row>
    <row r="31" spans="1:5" x14ac:dyDescent="0.35">
      <c r="A31" s="37" t="s">
        <v>63</v>
      </c>
      <c r="B31" s="8">
        <v>-1000</v>
      </c>
      <c r="C31" s="39" t="s">
        <v>61</v>
      </c>
      <c r="D31" s="3">
        <v>0.01</v>
      </c>
    </row>
    <row r="32" spans="1:5" x14ac:dyDescent="0.35">
      <c r="A32" s="37" t="s">
        <v>64</v>
      </c>
      <c r="B32" s="8"/>
      <c r="C32" s="39" t="s">
        <v>61</v>
      </c>
      <c r="D32" s="3"/>
    </row>
    <row r="34" spans="1:6" x14ac:dyDescent="0.35">
      <c r="A34" s="37" t="s">
        <v>9</v>
      </c>
      <c r="B34" s="2">
        <f>3800*12</f>
        <v>45600</v>
      </c>
      <c r="C34" s="41" t="s">
        <v>44</v>
      </c>
      <c r="D34" s="9">
        <v>2032</v>
      </c>
    </row>
    <row r="35" spans="1:6" x14ac:dyDescent="0.35">
      <c r="A35" s="37" t="s">
        <v>42</v>
      </c>
      <c r="B35" s="2">
        <v>2000</v>
      </c>
      <c r="C35" s="41" t="s">
        <v>44</v>
      </c>
      <c r="D35" s="9">
        <v>2015</v>
      </c>
    </row>
    <row r="36" spans="1:6" x14ac:dyDescent="0.35">
      <c r="A36" s="44"/>
      <c r="B36" s="45"/>
    </row>
    <row r="37" spans="1:6" ht="23.5" x14ac:dyDescent="0.35">
      <c r="A37" s="37" t="s">
        <v>43</v>
      </c>
      <c r="B37" s="92" t="s">
        <v>106</v>
      </c>
      <c r="C37" s="93"/>
      <c r="D37" s="94"/>
      <c r="E37" s="55" t="s">
        <v>107</v>
      </c>
      <c r="F37" s="6">
        <f>Life!AO6</f>
        <v>338.08823529411893</v>
      </c>
    </row>
    <row r="40" spans="1:6" x14ac:dyDescent="0.35">
      <c r="A40" s="37" t="s">
        <v>5</v>
      </c>
      <c r="B40" s="8">
        <v>-22000</v>
      </c>
    </row>
    <row r="41" spans="1:6" x14ac:dyDescent="0.35">
      <c r="A41" s="37" t="s">
        <v>7</v>
      </c>
      <c r="B41" s="8">
        <v>-5000</v>
      </c>
    </row>
    <row r="42" spans="1:6" x14ac:dyDescent="0.35">
      <c r="A42" s="37" t="s">
        <v>66</v>
      </c>
      <c r="B42" s="8">
        <v>-450</v>
      </c>
      <c r="C42" s="41" t="s">
        <v>44</v>
      </c>
      <c r="D42" s="43">
        <f>D15-1</f>
        <v>2019</v>
      </c>
    </row>
    <row r="43" spans="1:6" x14ac:dyDescent="0.35">
      <c r="A43" s="37" t="s">
        <v>67</v>
      </c>
      <c r="B43" s="8">
        <v>-600</v>
      </c>
      <c r="C43" s="41" t="s">
        <v>44</v>
      </c>
      <c r="D43" s="43">
        <f>D16-1</f>
        <v>2029</v>
      </c>
    </row>
    <row r="44" spans="1:6" x14ac:dyDescent="0.35">
      <c r="A44" s="37" t="s">
        <v>65</v>
      </c>
      <c r="B44" s="8">
        <v>-3400</v>
      </c>
      <c r="C44" s="41" t="s">
        <v>44</v>
      </c>
      <c r="D44" s="43">
        <f>D50-1</f>
        <v>2032</v>
      </c>
    </row>
    <row r="45" spans="1:6" x14ac:dyDescent="0.35">
      <c r="A45" s="37" t="s">
        <v>10</v>
      </c>
      <c r="B45" s="8">
        <v>-2000</v>
      </c>
    </row>
    <row r="48" spans="1:6" x14ac:dyDescent="0.35">
      <c r="A48" s="37" t="s">
        <v>12</v>
      </c>
      <c r="B48" s="2">
        <f>1800*12</f>
        <v>21600</v>
      </c>
      <c r="C48" s="40" t="s">
        <v>13</v>
      </c>
      <c r="D48" s="9">
        <v>2033</v>
      </c>
    </row>
    <row r="49" spans="1:6" x14ac:dyDescent="0.35">
      <c r="A49" s="37" t="s">
        <v>14</v>
      </c>
      <c r="B49" s="2">
        <v>3600</v>
      </c>
      <c r="C49" s="40" t="s">
        <v>13</v>
      </c>
      <c r="D49" s="9">
        <v>2033</v>
      </c>
    </row>
    <row r="50" spans="1:6" x14ac:dyDescent="0.35">
      <c r="A50" s="37" t="s">
        <v>68</v>
      </c>
      <c r="B50" s="2">
        <v>7400</v>
      </c>
      <c r="C50" s="40" t="s">
        <v>13</v>
      </c>
      <c r="D50" s="9">
        <v>2033</v>
      </c>
    </row>
    <row r="53" spans="1:6" x14ac:dyDescent="0.35">
      <c r="A53" s="37" t="s">
        <v>96</v>
      </c>
      <c r="B53" s="8">
        <v>-24000</v>
      </c>
      <c r="C53" s="40" t="s">
        <v>13</v>
      </c>
      <c r="D53" s="9">
        <v>2050</v>
      </c>
    </row>
    <row r="56" spans="1:6" s="53" customFormat="1" ht="16.5" x14ac:dyDescent="0.45">
      <c r="A56" s="52" t="s">
        <v>108</v>
      </c>
      <c r="B56" s="52"/>
      <c r="C56" s="52"/>
      <c r="D56" s="52"/>
      <c r="E56" s="52"/>
      <c r="F56" s="52"/>
    </row>
  </sheetData>
  <mergeCells count="1">
    <mergeCell ref="B37:D37"/>
  </mergeCells>
  <phoneticPr fontId="2" type="noConversion"/>
  <hyperlinks>
    <hyperlink ref="E22" location="Amo1!A1" display="klicken Sie hier, um die Werte für das Darlehen einzugeben!"/>
    <hyperlink ref="E23" location="Amo2!A1" display="klicken Sie hier, um die Werte für das Darlehen 2 einzugeben!"/>
    <hyperlink ref="E24" location="Amo3!A1" display="klicken Sie hier, um die Werte für das Darlehen 3 einzugeben!"/>
  </hyperlinks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7"/>
  <sheetViews>
    <sheetView showGridLines="0" workbookViewId="0">
      <selection activeCell="F4" sqref="F4"/>
    </sheetView>
  </sheetViews>
  <sheetFormatPr baseColWidth="10" defaultColWidth="11.453125" defaultRowHeight="14" x14ac:dyDescent="0.35"/>
  <cols>
    <col min="1" max="1" width="5.7265625" style="15" customWidth="1"/>
    <col min="2" max="2" width="6.54296875" style="15" customWidth="1"/>
    <col min="3" max="3" width="10.81640625" style="15" customWidth="1"/>
    <col min="4" max="4" width="7.7265625" style="15" hidden="1" customWidth="1"/>
    <col min="5" max="5" width="9.26953125" style="15" customWidth="1"/>
    <col min="6" max="6" width="9.54296875" style="15" customWidth="1"/>
    <col min="7" max="7" width="9" style="17" hidden="1" customWidth="1"/>
    <col min="8" max="8" width="4.453125" style="17" hidden="1" customWidth="1"/>
    <col min="9" max="9" width="11.54296875" style="15" customWidth="1"/>
    <col min="10" max="16384" width="11.453125" style="15"/>
  </cols>
  <sheetData>
    <row r="1" spans="1:9" s="13" customFormat="1" ht="25.5" x14ac:dyDescent="0.35">
      <c r="A1" s="12" t="s">
        <v>30</v>
      </c>
      <c r="B1" s="12"/>
      <c r="C1" s="12"/>
      <c r="D1" s="12"/>
      <c r="E1" s="12"/>
      <c r="G1" s="14"/>
      <c r="H1" s="14"/>
    </row>
    <row r="2" spans="1:9" x14ac:dyDescent="0.35">
      <c r="G2" s="15"/>
      <c r="H2" s="15"/>
    </row>
    <row r="3" spans="1:9" s="17" customFormat="1" x14ac:dyDescent="0.35">
      <c r="E3" s="18" t="s">
        <v>20</v>
      </c>
      <c r="F3" s="18" t="s">
        <v>21</v>
      </c>
      <c r="G3" s="15"/>
      <c r="H3" s="15"/>
      <c r="I3" s="18" t="s">
        <v>35</v>
      </c>
    </row>
    <row r="4" spans="1:9" s="17" customFormat="1" x14ac:dyDescent="0.35">
      <c r="E4" s="33">
        <f>F4+I4</f>
        <v>4.9500000000000002E-2</v>
      </c>
      <c r="F4" s="34">
        <v>4.9500000000000002E-2</v>
      </c>
      <c r="G4" s="15"/>
      <c r="H4" s="15"/>
      <c r="I4" s="34"/>
    </row>
    <row r="5" spans="1:9" s="17" customFormat="1" x14ac:dyDescent="0.35">
      <c r="F5" s="19"/>
      <c r="G5" s="19"/>
      <c r="H5" s="19"/>
      <c r="I5" s="19"/>
    </row>
    <row r="6" spans="1:9" s="17" customFormat="1" x14ac:dyDescent="0.35"/>
    <row r="7" spans="1:9" s="17" customFormat="1" x14ac:dyDescent="0.35">
      <c r="B7" s="21" t="s">
        <v>23</v>
      </c>
      <c r="C7" s="23">
        <f>DATA!B22</f>
        <v>-80000</v>
      </c>
      <c r="D7" s="25"/>
      <c r="F7" s="24" t="s">
        <v>33</v>
      </c>
      <c r="I7" s="16">
        <v>17</v>
      </c>
    </row>
    <row r="8" spans="1:9" s="17" customFormat="1" x14ac:dyDescent="0.35">
      <c r="B8" s="21" t="s">
        <v>25</v>
      </c>
      <c r="C8" s="22">
        <v>1</v>
      </c>
      <c r="D8" s="25"/>
      <c r="F8" s="24" t="s">
        <v>31</v>
      </c>
      <c r="I8" s="16">
        <v>1</v>
      </c>
    </row>
    <row r="9" spans="1:9" s="17" customFormat="1" x14ac:dyDescent="0.35">
      <c r="B9" s="21" t="s">
        <v>26</v>
      </c>
      <c r="C9" s="23">
        <f>C7/C8</f>
        <v>-80000</v>
      </c>
      <c r="D9" s="25"/>
    </row>
    <row r="10" spans="1:9" s="17" customFormat="1" x14ac:dyDescent="0.35">
      <c r="C10" s="25"/>
      <c r="D10" s="25"/>
      <c r="E10" s="25"/>
    </row>
    <row r="11" spans="1:9" s="17" customFormat="1" x14ac:dyDescent="0.35">
      <c r="C11" s="25"/>
      <c r="D11" s="25"/>
      <c r="E11" s="25"/>
    </row>
    <row r="12" spans="1:9" s="17" customFormat="1" hidden="1" x14ac:dyDescent="0.35">
      <c r="C12" s="25"/>
      <c r="D12" s="25"/>
      <c r="E12" s="25"/>
    </row>
    <row r="13" spans="1:9" hidden="1" x14ac:dyDescent="0.35"/>
    <row r="14" spans="1:9" hidden="1" x14ac:dyDescent="0.35">
      <c r="F14" s="24" t="s">
        <v>34</v>
      </c>
      <c r="I14" s="20">
        <f>IF(I4&gt;0,-E4*C9,-E4*C9-I15)</f>
        <v>8665.8823529411766</v>
      </c>
    </row>
    <row r="15" spans="1:9" hidden="1" x14ac:dyDescent="0.35">
      <c r="I15" s="23">
        <f>IF(I7=0,0,C9/I7)</f>
        <v>-4705.8823529411766</v>
      </c>
    </row>
    <row r="16" spans="1:9" hidden="1" x14ac:dyDescent="0.35"/>
    <row r="17" spans="1:11" hidden="1" x14ac:dyDescent="0.35"/>
    <row r="18" spans="1:11" x14ac:dyDescent="0.35">
      <c r="A18" s="26" t="s">
        <v>27</v>
      </c>
      <c r="B18" s="26" t="s">
        <v>17</v>
      </c>
      <c r="C18" s="26" t="s">
        <v>28</v>
      </c>
      <c r="D18" s="26"/>
      <c r="E18" s="26" t="s">
        <v>20</v>
      </c>
      <c r="F18" s="26" t="s">
        <v>21</v>
      </c>
      <c r="G18" s="27" t="s">
        <v>24</v>
      </c>
      <c r="H18" s="27"/>
      <c r="I18" s="26" t="s">
        <v>22</v>
      </c>
    </row>
    <row r="20" spans="1:11" x14ac:dyDescent="0.35">
      <c r="A20" s="28">
        <v>1</v>
      </c>
      <c r="B20" s="35">
        <f>DATA!D22</f>
        <v>2004</v>
      </c>
      <c r="C20" s="20">
        <f>C9</f>
        <v>-80000</v>
      </c>
      <c r="D20" s="29">
        <f t="shared" ref="D20:D59" si="0">IF(-C20&gt;I$14,1,0)</f>
        <v>1</v>
      </c>
      <c r="E20" s="29">
        <f>IF(D20=0,C20,IF(I20=0,F20,IF(C20&gt;-I$14,C20+F20,-I$14)))</f>
        <v>-3960</v>
      </c>
      <c r="F20" s="29">
        <f t="shared" ref="F20:F59" si="1">C20*F$4</f>
        <v>-3960</v>
      </c>
      <c r="G20" s="20">
        <f>IF(AND(I$4&gt;0,D20&gt;0),I$14+F20,IF(I8&gt;0,0,-I$15))</f>
        <v>0</v>
      </c>
      <c r="H20" s="20">
        <f>COUNTIF(G$20:G20,"&gt;0")</f>
        <v>0</v>
      </c>
      <c r="I20" s="29">
        <f t="shared" ref="I20:I59" si="2">IF(I$4&gt;0,G20,IF(AND(I$7&gt;0,H20&lt;=I$7),G20,0))</f>
        <v>0</v>
      </c>
      <c r="K20" s="36"/>
    </row>
    <row r="21" spans="1:11" x14ac:dyDescent="0.35">
      <c r="A21" s="28">
        <v>2</v>
      </c>
      <c r="B21" s="35">
        <f t="shared" ref="B21:B59" si="3">B20+1</f>
        <v>2005</v>
      </c>
      <c r="C21" s="29">
        <f t="shared" ref="C21:C59" si="4">C20+I20</f>
        <v>-80000</v>
      </c>
      <c r="D21" s="29">
        <f t="shared" si="0"/>
        <v>1</v>
      </c>
      <c r="E21" s="29">
        <f t="shared" ref="E21:E59" si="5">IF(D21+D20=0,0,IF(D21=0,C21,IF(I21=0,F21,IF(C21&gt;-I$14,C21+F21,-I$14))))</f>
        <v>-8665.8823529411766</v>
      </c>
      <c r="F21" s="29">
        <f t="shared" si="1"/>
        <v>-3960</v>
      </c>
      <c r="G21" s="20">
        <f>IF(AND(I$4&gt;0,D21+D20=2),I$14+F21,IF(AND(I$4&gt;0,D21+D20=1),-C21,IF(I8&gt;1,0,-I$15)))</f>
        <v>4705.8823529411766</v>
      </c>
      <c r="H21" s="20">
        <f>COUNTIF(G$20:G21,"&gt;0")</f>
        <v>1</v>
      </c>
      <c r="I21" s="29">
        <f t="shared" si="2"/>
        <v>4705.8823529411766</v>
      </c>
    </row>
    <row r="22" spans="1:11" x14ac:dyDescent="0.35">
      <c r="A22" s="28">
        <v>3</v>
      </c>
      <c r="B22" s="35">
        <f t="shared" si="3"/>
        <v>2006</v>
      </c>
      <c r="C22" s="29">
        <f t="shared" si="4"/>
        <v>-75294.117647058825</v>
      </c>
      <c r="D22" s="29">
        <f t="shared" si="0"/>
        <v>1</v>
      </c>
      <c r="E22" s="29">
        <f t="shared" si="5"/>
        <v>-8665.8823529411766</v>
      </c>
      <c r="F22" s="29">
        <f t="shared" si="1"/>
        <v>-3727.0588235294122</v>
      </c>
      <c r="G22" s="20">
        <f>IF(AND(I$4&gt;0,D22+D21=2),I$14+F22,IF(AND(I$4&gt;0,D22+D21=1),-C22,IF(I8&gt;2,0,-I$15)))</f>
        <v>4705.8823529411766</v>
      </c>
      <c r="H22" s="20">
        <f>COUNTIF(G$20:G22,"&gt;0")</f>
        <v>2</v>
      </c>
      <c r="I22" s="29">
        <f t="shared" si="2"/>
        <v>4705.8823529411766</v>
      </c>
    </row>
    <row r="23" spans="1:11" x14ac:dyDescent="0.35">
      <c r="A23" s="28">
        <v>4</v>
      </c>
      <c r="B23" s="35">
        <f t="shared" si="3"/>
        <v>2007</v>
      </c>
      <c r="C23" s="29">
        <f t="shared" si="4"/>
        <v>-70588.23529411765</v>
      </c>
      <c r="D23" s="29">
        <f t="shared" si="0"/>
        <v>1</v>
      </c>
      <c r="E23" s="29">
        <f t="shared" si="5"/>
        <v>-8665.8823529411766</v>
      </c>
      <c r="F23" s="29">
        <f t="shared" si="1"/>
        <v>-3494.1176470588239</v>
      </c>
      <c r="G23" s="20">
        <f t="shared" ref="G23:G36" si="6">IF(AND(I$4&gt;0,D23+D22=2),I$14+F23,IF(AND(I$4&gt;0,D23+D22=1),-C23,-I$15))</f>
        <v>4705.8823529411766</v>
      </c>
      <c r="H23" s="20">
        <f>COUNTIF(G$20:G23,"&gt;0")</f>
        <v>3</v>
      </c>
      <c r="I23" s="29">
        <f t="shared" si="2"/>
        <v>4705.8823529411766</v>
      </c>
    </row>
    <row r="24" spans="1:11" x14ac:dyDescent="0.35">
      <c r="A24" s="28">
        <v>5</v>
      </c>
      <c r="B24" s="35">
        <f t="shared" si="3"/>
        <v>2008</v>
      </c>
      <c r="C24" s="29">
        <f t="shared" si="4"/>
        <v>-65882.352941176476</v>
      </c>
      <c r="D24" s="29">
        <f t="shared" si="0"/>
        <v>1</v>
      </c>
      <c r="E24" s="29">
        <f t="shared" si="5"/>
        <v>-8665.8823529411766</v>
      </c>
      <c r="F24" s="29">
        <f t="shared" si="1"/>
        <v>-3261.1764705882356</v>
      </c>
      <c r="G24" s="20">
        <f t="shared" si="6"/>
        <v>4705.8823529411766</v>
      </c>
      <c r="H24" s="20">
        <f>COUNTIF(G$20:G24,"&gt;0")</f>
        <v>4</v>
      </c>
      <c r="I24" s="29">
        <f t="shared" si="2"/>
        <v>4705.8823529411766</v>
      </c>
    </row>
    <row r="25" spans="1:11" x14ac:dyDescent="0.35">
      <c r="A25" s="28">
        <v>6</v>
      </c>
      <c r="B25" s="35">
        <f t="shared" si="3"/>
        <v>2009</v>
      </c>
      <c r="C25" s="29">
        <f t="shared" si="4"/>
        <v>-61176.470588235301</v>
      </c>
      <c r="D25" s="29">
        <f t="shared" si="0"/>
        <v>1</v>
      </c>
      <c r="E25" s="29">
        <f t="shared" si="5"/>
        <v>-8665.8823529411766</v>
      </c>
      <c r="F25" s="29">
        <f t="shared" si="1"/>
        <v>-3028.2352941176478</v>
      </c>
      <c r="G25" s="20">
        <f t="shared" si="6"/>
        <v>4705.8823529411766</v>
      </c>
      <c r="H25" s="20">
        <f>COUNTIF(G$20:G25,"&gt;0")</f>
        <v>5</v>
      </c>
      <c r="I25" s="29">
        <f t="shared" si="2"/>
        <v>4705.8823529411766</v>
      </c>
    </row>
    <row r="26" spans="1:11" x14ac:dyDescent="0.35">
      <c r="A26" s="28">
        <v>7</v>
      </c>
      <c r="B26" s="35">
        <f t="shared" si="3"/>
        <v>2010</v>
      </c>
      <c r="C26" s="29">
        <f t="shared" si="4"/>
        <v>-56470.588235294126</v>
      </c>
      <c r="D26" s="29">
        <f t="shared" si="0"/>
        <v>1</v>
      </c>
      <c r="E26" s="29">
        <f t="shared" si="5"/>
        <v>-8665.8823529411766</v>
      </c>
      <c r="F26" s="29">
        <f t="shared" si="1"/>
        <v>-2795.2941176470595</v>
      </c>
      <c r="G26" s="20">
        <f t="shared" si="6"/>
        <v>4705.8823529411766</v>
      </c>
      <c r="H26" s="20">
        <f>COUNTIF(G$20:G26,"&gt;0")</f>
        <v>6</v>
      </c>
      <c r="I26" s="29">
        <f t="shared" si="2"/>
        <v>4705.8823529411766</v>
      </c>
    </row>
    <row r="27" spans="1:11" x14ac:dyDescent="0.35">
      <c r="A27" s="28">
        <v>8</v>
      </c>
      <c r="B27" s="35">
        <f t="shared" si="3"/>
        <v>2011</v>
      </c>
      <c r="C27" s="29">
        <f t="shared" si="4"/>
        <v>-51764.705882352951</v>
      </c>
      <c r="D27" s="29">
        <f t="shared" si="0"/>
        <v>1</v>
      </c>
      <c r="E27" s="29">
        <f t="shared" si="5"/>
        <v>-8665.8823529411766</v>
      </c>
      <c r="F27" s="29">
        <f t="shared" si="1"/>
        <v>-2562.3529411764712</v>
      </c>
      <c r="G27" s="20">
        <f t="shared" si="6"/>
        <v>4705.8823529411766</v>
      </c>
      <c r="H27" s="20">
        <f>COUNTIF(G$20:G27,"&gt;0")</f>
        <v>7</v>
      </c>
      <c r="I27" s="29">
        <f t="shared" si="2"/>
        <v>4705.8823529411766</v>
      </c>
    </row>
    <row r="28" spans="1:11" x14ac:dyDescent="0.35">
      <c r="A28" s="28">
        <v>9</v>
      </c>
      <c r="B28" s="35">
        <f t="shared" si="3"/>
        <v>2012</v>
      </c>
      <c r="C28" s="29">
        <f t="shared" si="4"/>
        <v>-47058.823529411777</v>
      </c>
      <c r="D28" s="29">
        <f t="shared" si="0"/>
        <v>1</v>
      </c>
      <c r="E28" s="29">
        <f t="shared" si="5"/>
        <v>-8665.8823529411766</v>
      </c>
      <c r="F28" s="29">
        <f t="shared" si="1"/>
        <v>-2329.4117647058829</v>
      </c>
      <c r="G28" s="20">
        <f t="shared" si="6"/>
        <v>4705.8823529411766</v>
      </c>
      <c r="H28" s="20">
        <f>COUNTIF(G$20:G28,"&gt;0")</f>
        <v>8</v>
      </c>
      <c r="I28" s="29">
        <f t="shared" si="2"/>
        <v>4705.8823529411766</v>
      </c>
    </row>
    <row r="29" spans="1:11" x14ac:dyDescent="0.35">
      <c r="A29" s="28">
        <v>10</v>
      </c>
      <c r="B29" s="35">
        <f t="shared" si="3"/>
        <v>2013</v>
      </c>
      <c r="C29" s="29">
        <f t="shared" si="4"/>
        <v>-42352.941176470602</v>
      </c>
      <c r="D29" s="29">
        <f t="shared" si="0"/>
        <v>1</v>
      </c>
      <c r="E29" s="29">
        <f t="shared" si="5"/>
        <v>-8665.8823529411766</v>
      </c>
      <c r="F29" s="29">
        <f t="shared" si="1"/>
        <v>-2096.4705882352951</v>
      </c>
      <c r="G29" s="20">
        <f t="shared" si="6"/>
        <v>4705.8823529411766</v>
      </c>
      <c r="H29" s="20">
        <f>COUNTIF(G$20:G29,"&gt;0")</f>
        <v>9</v>
      </c>
      <c r="I29" s="29">
        <f t="shared" si="2"/>
        <v>4705.8823529411766</v>
      </c>
    </row>
    <row r="30" spans="1:11" x14ac:dyDescent="0.35">
      <c r="A30" s="28">
        <v>11</v>
      </c>
      <c r="B30" s="35">
        <f t="shared" si="3"/>
        <v>2014</v>
      </c>
      <c r="C30" s="29">
        <f t="shared" si="4"/>
        <v>-37647.058823529427</v>
      </c>
      <c r="D30" s="29">
        <f t="shared" si="0"/>
        <v>1</v>
      </c>
      <c r="E30" s="29">
        <f t="shared" si="5"/>
        <v>-8665.8823529411766</v>
      </c>
      <c r="F30" s="29">
        <f t="shared" si="1"/>
        <v>-1863.5294117647068</v>
      </c>
      <c r="G30" s="20">
        <f t="shared" si="6"/>
        <v>4705.8823529411766</v>
      </c>
      <c r="H30" s="20">
        <f>COUNTIF(G$20:G30,"&gt;0")</f>
        <v>10</v>
      </c>
      <c r="I30" s="29">
        <f t="shared" si="2"/>
        <v>4705.8823529411766</v>
      </c>
    </row>
    <row r="31" spans="1:11" x14ac:dyDescent="0.35">
      <c r="A31" s="28">
        <v>12</v>
      </c>
      <c r="B31" s="35">
        <f t="shared" si="3"/>
        <v>2015</v>
      </c>
      <c r="C31" s="29">
        <f t="shared" si="4"/>
        <v>-32941.176470588252</v>
      </c>
      <c r="D31" s="29">
        <f t="shared" si="0"/>
        <v>1</v>
      </c>
      <c r="E31" s="29">
        <f t="shared" si="5"/>
        <v>-8665.8823529411766</v>
      </c>
      <c r="F31" s="29">
        <f t="shared" si="1"/>
        <v>-1630.5882352941185</v>
      </c>
      <c r="G31" s="20">
        <f t="shared" si="6"/>
        <v>4705.8823529411766</v>
      </c>
      <c r="H31" s="20">
        <f>COUNTIF(G$20:G31,"&gt;0")</f>
        <v>11</v>
      </c>
      <c r="I31" s="29">
        <f t="shared" si="2"/>
        <v>4705.8823529411766</v>
      </c>
    </row>
    <row r="32" spans="1:11" x14ac:dyDescent="0.35">
      <c r="A32" s="28">
        <v>13</v>
      </c>
      <c r="B32" s="35">
        <f t="shared" si="3"/>
        <v>2016</v>
      </c>
      <c r="C32" s="29">
        <f t="shared" si="4"/>
        <v>-28235.294117647078</v>
      </c>
      <c r="D32" s="29">
        <f t="shared" si="0"/>
        <v>1</v>
      </c>
      <c r="E32" s="29">
        <f t="shared" si="5"/>
        <v>-8665.8823529411766</v>
      </c>
      <c r="F32" s="29">
        <f t="shared" si="1"/>
        <v>-1397.6470588235304</v>
      </c>
      <c r="G32" s="20">
        <f t="shared" si="6"/>
        <v>4705.8823529411766</v>
      </c>
      <c r="H32" s="20">
        <f>COUNTIF(G$20:G32,"&gt;0")</f>
        <v>12</v>
      </c>
      <c r="I32" s="29">
        <f t="shared" si="2"/>
        <v>4705.8823529411766</v>
      </c>
    </row>
    <row r="33" spans="1:9" x14ac:dyDescent="0.35">
      <c r="A33" s="28">
        <v>14</v>
      </c>
      <c r="B33" s="35">
        <f t="shared" si="3"/>
        <v>2017</v>
      </c>
      <c r="C33" s="29">
        <f t="shared" si="4"/>
        <v>-23529.411764705903</v>
      </c>
      <c r="D33" s="29">
        <f t="shared" si="0"/>
        <v>1</v>
      </c>
      <c r="E33" s="29">
        <f t="shared" si="5"/>
        <v>-8665.8823529411766</v>
      </c>
      <c r="F33" s="29">
        <f t="shared" si="1"/>
        <v>-1164.7058823529424</v>
      </c>
      <c r="G33" s="20">
        <f t="shared" si="6"/>
        <v>4705.8823529411766</v>
      </c>
      <c r="H33" s="20">
        <f>COUNTIF(G$20:G33,"&gt;0")</f>
        <v>13</v>
      </c>
      <c r="I33" s="29">
        <f t="shared" si="2"/>
        <v>4705.8823529411766</v>
      </c>
    </row>
    <row r="34" spans="1:9" x14ac:dyDescent="0.35">
      <c r="A34" s="28">
        <v>15</v>
      </c>
      <c r="B34" s="35">
        <f t="shared" si="3"/>
        <v>2018</v>
      </c>
      <c r="C34" s="29">
        <f t="shared" si="4"/>
        <v>-18823.529411764728</v>
      </c>
      <c r="D34" s="29">
        <f t="shared" si="0"/>
        <v>1</v>
      </c>
      <c r="E34" s="29">
        <f t="shared" si="5"/>
        <v>-8665.8823529411766</v>
      </c>
      <c r="F34" s="29">
        <f t="shared" si="1"/>
        <v>-931.76470588235406</v>
      </c>
      <c r="G34" s="20">
        <f t="shared" si="6"/>
        <v>4705.8823529411766</v>
      </c>
      <c r="H34" s="20">
        <f>COUNTIF(G$20:G34,"&gt;0")</f>
        <v>14</v>
      </c>
      <c r="I34" s="29">
        <f t="shared" si="2"/>
        <v>4705.8823529411766</v>
      </c>
    </row>
    <row r="35" spans="1:9" x14ac:dyDescent="0.35">
      <c r="A35" s="28">
        <v>16</v>
      </c>
      <c r="B35" s="35">
        <f t="shared" si="3"/>
        <v>2019</v>
      </c>
      <c r="C35" s="29">
        <f t="shared" si="4"/>
        <v>-14117.647058823552</v>
      </c>
      <c r="D35" s="29">
        <f t="shared" si="0"/>
        <v>1</v>
      </c>
      <c r="E35" s="29">
        <f t="shared" si="5"/>
        <v>-8665.8823529411766</v>
      </c>
      <c r="F35" s="29">
        <f t="shared" si="1"/>
        <v>-698.82352941176589</v>
      </c>
      <c r="G35" s="20">
        <f t="shared" si="6"/>
        <v>4705.8823529411766</v>
      </c>
      <c r="H35" s="20">
        <f>COUNTIF(G$20:G35,"&gt;0")</f>
        <v>15</v>
      </c>
      <c r="I35" s="29">
        <f t="shared" si="2"/>
        <v>4705.8823529411766</v>
      </c>
    </row>
    <row r="36" spans="1:9" x14ac:dyDescent="0.35">
      <c r="A36" s="28">
        <v>17</v>
      </c>
      <c r="B36" s="35">
        <f t="shared" si="3"/>
        <v>2020</v>
      </c>
      <c r="C36" s="29">
        <f t="shared" si="4"/>
        <v>-9411.764705882375</v>
      </c>
      <c r="D36" s="29">
        <f t="shared" si="0"/>
        <v>1</v>
      </c>
      <c r="E36" s="29">
        <f t="shared" si="5"/>
        <v>-8665.8823529411766</v>
      </c>
      <c r="F36" s="29">
        <f t="shared" si="1"/>
        <v>-465.8823529411776</v>
      </c>
      <c r="G36" s="20">
        <f t="shared" si="6"/>
        <v>4705.8823529411766</v>
      </c>
      <c r="H36" s="20">
        <f>COUNTIF(G$20:G36,"&gt;0")</f>
        <v>16</v>
      </c>
      <c r="I36" s="29">
        <f t="shared" si="2"/>
        <v>4705.8823529411766</v>
      </c>
    </row>
    <row r="37" spans="1:9" x14ac:dyDescent="0.35">
      <c r="A37" s="28">
        <v>18</v>
      </c>
      <c r="B37" s="35">
        <f t="shared" si="3"/>
        <v>2021</v>
      </c>
      <c r="C37" s="29">
        <f t="shared" si="4"/>
        <v>-4705.8823529411984</v>
      </c>
      <c r="D37" s="29">
        <f t="shared" si="0"/>
        <v>0</v>
      </c>
      <c r="E37" s="29">
        <f t="shared" si="5"/>
        <v>-4705.8823529411984</v>
      </c>
      <c r="F37" s="29">
        <f t="shared" si="1"/>
        <v>-232.94117647058934</v>
      </c>
      <c r="G37" s="20">
        <f>IF(AND(I$4&gt;0,D37+D36=2),I$14+F37,IF(AND(I$4&gt;0,D37+D36=1),-C37,-I$15))</f>
        <v>4705.8823529411766</v>
      </c>
      <c r="H37" s="20">
        <f>COUNTIF(G$20:G37,"&gt;0")</f>
        <v>17</v>
      </c>
      <c r="I37" s="29">
        <f t="shared" si="2"/>
        <v>4705.8823529411766</v>
      </c>
    </row>
    <row r="38" spans="1:9" x14ac:dyDescent="0.35">
      <c r="A38" s="28">
        <v>19</v>
      </c>
      <c r="B38" s="35">
        <f t="shared" si="3"/>
        <v>2022</v>
      </c>
      <c r="C38" s="29">
        <f t="shared" si="4"/>
        <v>-2.1827872842550278E-11</v>
      </c>
      <c r="D38" s="29">
        <f t="shared" si="0"/>
        <v>0</v>
      </c>
      <c r="E38" s="29">
        <f t="shared" si="5"/>
        <v>0</v>
      </c>
      <c r="F38" s="29">
        <f t="shared" si="1"/>
        <v>-1.0804797057062389E-12</v>
      </c>
      <c r="G38" s="20">
        <f>IF(AND(I$4&gt;0,D38+D37=2),I$14+F38,IF(AND(I$4&gt;0,D38+D37=1),-C38,-I$15))</f>
        <v>4705.8823529411766</v>
      </c>
      <c r="H38" s="20">
        <f>COUNTIF(G$20:G38,"&gt;0")</f>
        <v>18</v>
      </c>
      <c r="I38" s="29">
        <f t="shared" si="2"/>
        <v>0</v>
      </c>
    </row>
    <row r="39" spans="1:9" x14ac:dyDescent="0.35">
      <c r="A39" s="28">
        <v>20</v>
      </c>
      <c r="B39" s="35">
        <f t="shared" si="3"/>
        <v>2023</v>
      </c>
      <c r="C39" s="29">
        <f t="shared" si="4"/>
        <v>-2.1827872842550278E-11</v>
      </c>
      <c r="D39" s="29">
        <f t="shared" si="0"/>
        <v>0</v>
      </c>
      <c r="E39" s="29">
        <f t="shared" si="5"/>
        <v>0</v>
      </c>
      <c r="F39" s="29">
        <f t="shared" si="1"/>
        <v>-1.0804797057062389E-12</v>
      </c>
      <c r="G39" s="20">
        <f t="shared" ref="G39:G59" si="7">IF(AND(I$4&gt;0,D39+D38=2),I$14+F39,IF(AND(I$4&gt;0,D39+D38=1),-C39,-I$15))</f>
        <v>4705.8823529411766</v>
      </c>
      <c r="H39" s="20">
        <f>COUNTIF(G$20:G39,"&gt;0")</f>
        <v>19</v>
      </c>
      <c r="I39" s="29">
        <f t="shared" si="2"/>
        <v>0</v>
      </c>
    </row>
    <row r="40" spans="1:9" x14ac:dyDescent="0.35">
      <c r="A40" s="28">
        <v>21</v>
      </c>
      <c r="B40" s="35">
        <f t="shared" si="3"/>
        <v>2024</v>
      </c>
      <c r="C40" s="29">
        <f t="shared" si="4"/>
        <v>-2.1827872842550278E-11</v>
      </c>
      <c r="D40" s="29">
        <f t="shared" si="0"/>
        <v>0</v>
      </c>
      <c r="E40" s="29">
        <f t="shared" si="5"/>
        <v>0</v>
      </c>
      <c r="F40" s="29">
        <f t="shared" si="1"/>
        <v>-1.0804797057062389E-12</v>
      </c>
      <c r="G40" s="20">
        <f t="shared" si="7"/>
        <v>4705.8823529411766</v>
      </c>
      <c r="H40" s="20">
        <f>COUNTIF(G$20:G40,"&gt;0")</f>
        <v>20</v>
      </c>
      <c r="I40" s="29">
        <f t="shared" si="2"/>
        <v>0</v>
      </c>
    </row>
    <row r="41" spans="1:9" x14ac:dyDescent="0.35">
      <c r="A41" s="28">
        <v>22</v>
      </c>
      <c r="B41" s="35">
        <f t="shared" si="3"/>
        <v>2025</v>
      </c>
      <c r="C41" s="29">
        <f t="shared" si="4"/>
        <v>-2.1827872842550278E-11</v>
      </c>
      <c r="D41" s="29">
        <f t="shared" si="0"/>
        <v>0</v>
      </c>
      <c r="E41" s="29">
        <f t="shared" si="5"/>
        <v>0</v>
      </c>
      <c r="F41" s="29">
        <f t="shared" si="1"/>
        <v>-1.0804797057062389E-12</v>
      </c>
      <c r="G41" s="20">
        <f t="shared" si="7"/>
        <v>4705.8823529411766</v>
      </c>
      <c r="H41" s="20">
        <f>COUNTIF(G$20:G41,"&gt;0")</f>
        <v>21</v>
      </c>
      <c r="I41" s="29">
        <f t="shared" si="2"/>
        <v>0</v>
      </c>
    </row>
    <row r="42" spans="1:9" x14ac:dyDescent="0.35">
      <c r="A42" s="28">
        <v>23</v>
      </c>
      <c r="B42" s="35">
        <f t="shared" si="3"/>
        <v>2026</v>
      </c>
      <c r="C42" s="29">
        <f t="shared" si="4"/>
        <v>-2.1827872842550278E-11</v>
      </c>
      <c r="D42" s="29">
        <f t="shared" si="0"/>
        <v>0</v>
      </c>
      <c r="E42" s="29">
        <f t="shared" si="5"/>
        <v>0</v>
      </c>
      <c r="F42" s="29">
        <f t="shared" si="1"/>
        <v>-1.0804797057062389E-12</v>
      </c>
      <c r="G42" s="20">
        <f t="shared" si="7"/>
        <v>4705.8823529411766</v>
      </c>
      <c r="H42" s="20">
        <f>COUNTIF(G$20:G42,"&gt;0")</f>
        <v>22</v>
      </c>
      <c r="I42" s="29">
        <f t="shared" si="2"/>
        <v>0</v>
      </c>
    </row>
    <row r="43" spans="1:9" x14ac:dyDescent="0.35">
      <c r="A43" s="28">
        <v>24</v>
      </c>
      <c r="B43" s="35">
        <f t="shared" si="3"/>
        <v>2027</v>
      </c>
      <c r="C43" s="29">
        <f t="shared" si="4"/>
        <v>-2.1827872842550278E-11</v>
      </c>
      <c r="D43" s="29">
        <f t="shared" si="0"/>
        <v>0</v>
      </c>
      <c r="E43" s="29">
        <f t="shared" si="5"/>
        <v>0</v>
      </c>
      <c r="F43" s="29">
        <f t="shared" si="1"/>
        <v>-1.0804797057062389E-12</v>
      </c>
      <c r="G43" s="20">
        <f t="shared" si="7"/>
        <v>4705.8823529411766</v>
      </c>
      <c r="H43" s="20">
        <f>COUNTIF(G$20:G43,"&gt;0")</f>
        <v>23</v>
      </c>
      <c r="I43" s="29">
        <f t="shared" si="2"/>
        <v>0</v>
      </c>
    </row>
    <row r="44" spans="1:9" x14ac:dyDescent="0.35">
      <c r="A44" s="28">
        <v>25</v>
      </c>
      <c r="B44" s="35">
        <f t="shared" si="3"/>
        <v>2028</v>
      </c>
      <c r="C44" s="29">
        <f t="shared" si="4"/>
        <v>-2.1827872842550278E-11</v>
      </c>
      <c r="D44" s="29">
        <f t="shared" si="0"/>
        <v>0</v>
      </c>
      <c r="E44" s="29">
        <f t="shared" si="5"/>
        <v>0</v>
      </c>
      <c r="F44" s="29">
        <f t="shared" si="1"/>
        <v>-1.0804797057062389E-12</v>
      </c>
      <c r="G44" s="20">
        <f t="shared" si="7"/>
        <v>4705.8823529411766</v>
      </c>
      <c r="H44" s="20">
        <f>COUNTIF(G$20:G44,"&gt;0")</f>
        <v>24</v>
      </c>
      <c r="I44" s="29">
        <f t="shared" si="2"/>
        <v>0</v>
      </c>
    </row>
    <row r="45" spans="1:9" x14ac:dyDescent="0.35">
      <c r="A45" s="28">
        <v>26</v>
      </c>
      <c r="B45" s="35">
        <f t="shared" si="3"/>
        <v>2029</v>
      </c>
      <c r="C45" s="29">
        <f t="shared" si="4"/>
        <v>-2.1827872842550278E-11</v>
      </c>
      <c r="D45" s="29">
        <f t="shared" si="0"/>
        <v>0</v>
      </c>
      <c r="E45" s="29">
        <f t="shared" si="5"/>
        <v>0</v>
      </c>
      <c r="F45" s="29">
        <f t="shared" si="1"/>
        <v>-1.0804797057062389E-12</v>
      </c>
      <c r="G45" s="20">
        <f t="shared" si="7"/>
        <v>4705.8823529411766</v>
      </c>
      <c r="H45" s="20">
        <f>COUNTIF(G$20:G45,"&gt;0")</f>
        <v>25</v>
      </c>
      <c r="I45" s="29">
        <f t="shared" si="2"/>
        <v>0</v>
      </c>
    </row>
    <row r="46" spans="1:9" x14ac:dyDescent="0.35">
      <c r="A46" s="28">
        <v>27</v>
      </c>
      <c r="B46" s="35">
        <f t="shared" si="3"/>
        <v>2030</v>
      </c>
      <c r="C46" s="29">
        <f t="shared" si="4"/>
        <v>-2.1827872842550278E-11</v>
      </c>
      <c r="D46" s="29">
        <f t="shared" si="0"/>
        <v>0</v>
      </c>
      <c r="E46" s="29">
        <f t="shared" si="5"/>
        <v>0</v>
      </c>
      <c r="F46" s="29">
        <f t="shared" si="1"/>
        <v>-1.0804797057062389E-12</v>
      </c>
      <c r="G46" s="20">
        <f t="shared" si="7"/>
        <v>4705.8823529411766</v>
      </c>
      <c r="H46" s="20">
        <f>COUNTIF(G$20:G46,"&gt;0")</f>
        <v>26</v>
      </c>
      <c r="I46" s="29">
        <f t="shared" si="2"/>
        <v>0</v>
      </c>
    </row>
    <row r="47" spans="1:9" x14ac:dyDescent="0.35">
      <c r="A47" s="28">
        <v>28</v>
      </c>
      <c r="B47" s="35">
        <f t="shared" si="3"/>
        <v>2031</v>
      </c>
      <c r="C47" s="29">
        <f t="shared" si="4"/>
        <v>-2.1827872842550278E-11</v>
      </c>
      <c r="D47" s="29">
        <f t="shared" si="0"/>
        <v>0</v>
      </c>
      <c r="E47" s="29">
        <f t="shared" si="5"/>
        <v>0</v>
      </c>
      <c r="F47" s="29">
        <f t="shared" si="1"/>
        <v>-1.0804797057062389E-12</v>
      </c>
      <c r="G47" s="20">
        <f t="shared" si="7"/>
        <v>4705.8823529411766</v>
      </c>
      <c r="H47" s="20">
        <f>COUNTIF(G$20:G47,"&gt;0")</f>
        <v>27</v>
      </c>
      <c r="I47" s="29">
        <f t="shared" si="2"/>
        <v>0</v>
      </c>
    </row>
    <row r="48" spans="1:9" x14ac:dyDescent="0.35">
      <c r="A48" s="28">
        <v>29</v>
      </c>
      <c r="B48" s="35">
        <f t="shared" si="3"/>
        <v>2032</v>
      </c>
      <c r="C48" s="29">
        <f t="shared" si="4"/>
        <v>-2.1827872842550278E-11</v>
      </c>
      <c r="D48" s="29">
        <f t="shared" si="0"/>
        <v>0</v>
      </c>
      <c r="E48" s="29">
        <f t="shared" si="5"/>
        <v>0</v>
      </c>
      <c r="F48" s="29">
        <f t="shared" si="1"/>
        <v>-1.0804797057062389E-12</v>
      </c>
      <c r="G48" s="20">
        <f t="shared" si="7"/>
        <v>4705.8823529411766</v>
      </c>
      <c r="H48" s="20">
        <f>COUNTIF(G$20:G48,"&gt;0")</f>
        <v>28</v>
      </c>
      <c r="I48" s="29">
        <f t="shared" si="2"/>
        <v>0</v>
      </c>
    </row>
    <row r="49" spans="1:11" x14ac:dyDescent="0.35">
      <c r="A49" s="28">
        <v>30</v>
      </c>
      <c r="B49" s="35">
        <f t="shared" si="3"/>
        <v>2033</v>
      </c>
      <c r="C49" s="29">
        <f t="shared" si="4"/>
        <v>-2.1827872842550278E-11</v>
      </c>
      <c r="D49" s="29">
        <f t="shared" si="0"/>
        <v>0</v>
      </c>
      <c r="E49" s="29">
        <f t="shared" si="5"/>
        <v>0</v>
      </c>
      <c r="F49" s="29">
        <f t="shared" si="1"/>
        <v>-1.0804797057062389E-12</v>
      </c>
      <c r="G49" s="20">
        <f t="shared" si="7"/>
        <v>4705.8823529411766</v>
      </c>
      <c r="H49" s="20">
        <f>COUNTIF(G$20:G49,"&gt;0")</f>
        <v>29</v>
      </c>
      <c r="I49" s="29">
        <f t="shared" si="2"/>
        <v>0</v>
      </c>
    </row>
    <row r="50" spans="1:11" x14ac:dyDescent="0.35">
      <c r="A50" s="28">
        <v>31</v>
      </c>
      <c r="B50" s="35">
        <f t="shared" si="3"/>
        <v>2034</v>
      </c>
      <c r="C50" s="29">
        <f t="shared" si="4"/>
        <v>-2.1827872842550278E-11</v>
      </c>
      <c r="D50" s="29">
        <f t="shared" si="0"/>
        <v>0</v>
      </c>
      <c r="E50" s="29">
        <f t="shared" si="5"/>
        <v>0</v>
      </c>
      <c r="F50" s="29">
        <f t="shared" si="1"/>
        <v>-1.0804797057062389E-12</v>
      </c>
      <c r="G50" s="20">
        <f t="shared" si="7"/>
        <v>4705.8823529411766</v>
      </c>
      <c r="H50" s="20">
        <f>COUNTIF(G$20:G50,"&gt;0")</f>
        <v>30</v>
      </c>
      <c r="I50" s="29">
        <f t="shared" si="2"/>
        <v>0</v>
      </c>
    </row>
    <row r="51" spans="1:11" x14ac:dyDescent="0.35">
      <c r="A51" s="28">
        <v>32</v>
      </c>
      <c r="B51" s="35">
        <f t="shared" si="3"/>
        <v>2035</v>
      </c>
      <c r="C51" s="29">
        <f t="shared" si="4"/>
        <v>-2.1827872842550278E-11</v>
      </c>
      <c r="D51" s="29">
        <f t="shared" si="0"/>
        <v>0</v>
      </c>
      <c r="E51" s="29">
        <f t="shared" si="5"/>
        <v>0</v>
      </c>
      <c r="F51" s="29">
        <f t="shared" si="1"/>
        <v>-1.0804797057062389E-12</v>
      </c>
      <c r="G51" s="20">
        <f t="shared" si="7"/>
        <v>4705.8823529411766</v>
      </c>
      <c r="H51" s="20">
        <f>COUNTIF(G$20:G51,"&gt;0")</f>
        <v>31</v>
      </c>
      <c r="I51" s="29">
        <f t="shared" si="2"/>
        <v>0</v>
      </c>
    </row>
    <row r="52" spans="1:11" x14ac:dyDescent="0.35">
      <c r="A52" s="28">
        <v>33</v>
      </c>
      <c r="B52" s="35">
        <f t="shared" si="3"/>
        <v>2036</v>
      </c>
      <c r="C52" s="29">
        <f t="shared" si="4"/>
        <v>-2.1827872842550278E-11</v>
      </c>
      <c r="D52" s="29">
        <f t="shared" si="0"/>
        <v>0</v>
      </c>
      <c r="E52" s="29">
        <f t="shared" si="5"/>
        <v>0</v>
      </c>
      <c r="F52" s="29">
        <f t="shared" si="1"/>
        <v>-1.0804797057062389E-12</v>
      </c>
      <c r="G52" s="20">
        <f t="shared" si="7"/>
        <v>4705.8823529411766</v>
      </c>
      <c r="H52" s="20">
        <f>COUNTIF(G$20:G52,"&gt;0")</f>
        <v>32</v>
      </c>
      <c r="I52" s="29">
        <f t="shared" si="2"/>
        <v>0</v>
      </c>
    </row>
    <row r="53" spans="1:11" x14ac:dyDescent="0.35">
      <c r="A53" s="28">
        <v>34</v>
      </c>
      <c r="B53" s="35">
        <f t="shared" si="3"/>
        <v>2037</v>
      </c>
      <c r="C53" s="29">
        <f t="shared" si="4"/>
        <v>-2.1827872842550278E-11</v>
      </c>
      <c r="D53" s="29">
        <f t="shared" si="0"/>
        <v>0</v>
      </c>
      <c r="E53" s="29">
        <f t="shared" si="5"/>
        <v>0</v>
      </c>
      <c r="F53" s="29">
        <f t="shared" si="1"/>
        <v>-1.0804797057062389E-12</v>
      </c>
      <c r="G53" s="20">
        <f t="shared" si="7"/>
        <v>4705.8823529411766</v>
      </c>
      <c r="H53" s="20">
        <f>COUNTIF(G$20:G53,"&gt;0")</f>
        <v>33</v>
      </c>
      <c r="I53" s="29">
        <f t="shared" si="2"/>
        <v>0</v>
      </c>
    </row>
    <row r="54" spans="1:11" x14ac:dyDescent="0.35">
      <c r="A54" s="28">
        <v>35</v>
      </c>
      <c r="B54" s="35">
        <f t="shared" si="3"/>
        <v>2038</v>
      </c>
      <c r="C54" s="29">
        <f t="shared" si="4"/>
        <v>-2.1827872842550278E-11</v>
      </c>
      <c r="D54" s="29">
        <f t="shared" si="0"/>
        <v>0</v>
      </c>
      <c r="E54" s="29">
        <f t="shared" si="5"/>
        <v>0</v>
      </c>
      <c r="F54" s="29">
        <f t="shared" si="1"/>
        <v>-1.0804797057062389E-12</v>
      </c>
      <c r="G54" s="20">
        <f t="shared" si="7"/>
        <v>4705.8823529411766</v>
      </c>
      <c r="H54" s="20">
        <f>COUNTIF(G$20:G54,"&gt;0")</f>
        <v>34</v>
      </c>
      <c r="I54" s="29">
        <f t="shared" si="2"/>
        <v>0</v>
      </c>
    </row>
    <row r="55" spans="1:11" x14ac:dyDescent="0.35">
      <c r="A55" s="28">
        <v>36</v>
      </c>
      <c r="B55" s="35">
        <f t="shared" si="3"/>
        <v>2039</v>
      </c>
      <c r="C55" s="29">
        <f t="shared" si="4"/>
        <v>-2.1827872842550278E-11</v>
      </c>
      <c r="D55" s="29">
        <f t="shared" si="0"/>
        <v>0</v>
      </c>
      <c r="E55" s="29">
        <f t="shared" si="5"/>
        <v>0</v>
      </c>
      <c r="F55" s="29">
        <f t="shared" si="1"/>
        <v>-1.0804797057062389E-12</v>
      </c>
      <c r="G55" s="20">
        <f t="shared" si="7"/>
        <v>4705.8823529411766</v>
      </c>
      <c r="H55" s="20">
        <f>COUNTIF(G$20:G55,"&gt;0")</f>
        <v>35</v>
      </c>
      <c r="I55" s="29">
        <f t="shared" si="2"/>
        <v>0</v>
      </c>
    </row>
    <row r="56" spans="1:11" x14ac:dyDescent="0.35">
      <c r="A56" s="28">
        <v>37</v>
      </c>
      <c r="B56" s="35">
        <f t="shared" si="3"/>
        <v>2040</v>
      </c>
      <c r="C56" s="29">
        <f t="shared" si="4"/>
        <v>-2.1827872842550278E-11</v>
      </c>
      <c r="D56" s="29">
        <f t="shared" si="0"/>
        <v>0</v>
      </c>
      <c r="E56" s="29">
        <f t="shared" si="5"/>
        <v>0</v>
      </c>
      <c r="F56" s="29">
        <f t="shared" si="1"/>
        <v>-1.0804797057062389E-12</v>
      </c>
      <c r="G56" s="20">
        <f t="shared" si="7"/>
        <v>4705.8823529411766</v>
      </c>
      <c r="H56" s="20">
        <f>COUNTIF(G$20:G56,"&gt;0")</f>
        <v>36</v>
      </c>
      <c r="I56" s="29">
        <f t="shared" si="2"/>
        <v>0</v>
      </c>
      <c r="K56" s="36"/>
    </row>
    <row r="57" spans="1:11" x14ac:dyDescent="0.35">
      <c r="A57" s="28">
        <v>38</v>
      </c>
      <c r="B57" s="35">
        <f t="shared" si="3"/>
        <v>2041</v>
      </c>
      <c r="C57" s="29">
        <f t="shared" si="4"/>
        <v>-2.1827872842550278E-11</v>
      </c>
      <c r="D57" s="29">
        <f t="shared" si="0"/>
        <v>0</v>
      </c>
      <c r="E57" s="29">
        <f t="shared" si="5"/>
        <v>0</v>
      </c>
      <c r="F57" s="29">
        <f t="shared" si="1"/>
        <v>-1.0804797057062389E-12</v>
      </c>
      <c r="G57" s="20">
        <f t="shared" si="7"/>
        <v>4705.8823529411766</v>
      </c>
      <c r="H57" s="20">
        <f>COUNTIF(G$20:G57,"&gt;0")</f>
        <v>37</v>
      </c>
      <c r="I57" s="29">
        <f t="shared" si="2"/>
        <v>0</v>
      </c>
    </row>
    <row r="58" spans="1:11" x14ac:dyDescent="0.35">
      <c r="A58" s="28">
        <v>39</v>
      </c>
      <c r="B58" s="35">
        <f t="shared" si="3"/>
        <v>2042</v>
      </c>
      <c r="C58" s="29">
        <f t="shared" si="4"/>
        <v>-2.1827872842550278E-11</v>
      </c>
      <c r="D58" s="29">
        <f t="shared" si="0"/>
        <v>0</v>
      </c>
      <c r="E58" s="29">
        <f t="shared" si="5"/>
        <v>0</v>
      </c>
      <c r="F58" s="29">
        <f t="shared" si="1"/>
        <v>-1.0804797057062389E-12</v>
      </c>
      <c r="G58" s="20">
        <f t="shared" si="7"/>
        <v>4705.8823529411766</v>
      </c>
      <c r="H58" s="20">
        <f>COUNTIF(G$20:G58,"&gt;0")</f>
        <v>38</v>
      </c>
      <c r="I58" s="29">
        <f t="shared" si="2"/>
        <v>0</v>
      </c>
    </row>
    <row r="59" spans="1:11" x14ac:dyDescent="0.35">
      <c r="A59" s="28">
        <v>40</v>
      </c>
      <c r="B59" s="35">
        <f t="shared" si="3"/>
        <v>2043</v>
      </c>
      <c r="C59" s="29">
        <f t="shared" si="4"/>
        <v>-2.1827872842550278E-11</v>
      </c>
      <c r="D59" s="29">
        <f t="shared" si="0"/>
        <v>0</v>
      </c>
      <c r="E59" s="29">
        <f t="shared" si="5"/>
        <v>0</v>
      </c>
      <c r="F59" s="29">
        <f t="shared" si="1"/>
        <v>-1.0804797057062389E-12</v>
      </c>
      <c r="G59" s="20">
        <f t="shared" si="7"/>
        <v>4705.8823529411766</v>
      </c>
      <c r="H59" s="20">
        <f>COUNTIF(G$20:G59,"&gt;0")</f>
        <v>39</v>
      </c>
      <c r="I59" s="29">
        <f t="shared" si="2"/>
        <v>0</v>
      </c>
    </row>
    <row r="60" spans="1:11" ht="5.25" customHeight="1" x14ac:dyDescent="0.35">
      <c r="A60" s="30"/>
      <c r="B60" s="31"/>
      <c r="C60" s="31"/>
      <c r="D60" s="31"/>
      <c r="E60" s="31"/>
      <c r="F60" s="31"/>
      <c r="G60" s="32"/>
      <c r="H60" s="32"/>
      <c r="I60" s="31"/>
    </row>
    <row r="61" spans="1:11" x14ac:dyDescent="0.35">
      <c r="E61" s="29">
        <f>SUM(E20:E59)</f>
        <v>-147320.00000000003</v>
      </c>
      <c r="F61" s="29">
        <f>SUM(F20:F59)</f>
        <v>-39600.000000000015</v>
      </c>
      <c r="G61" s="20"/>
      <c r="H61" s="20"/>
      <c r="I61" s="29">
        <f>SUM(I20:I59)</f>
        <v>79999.999999999985</v>
      </c>
    </row>
    <row r="63" spans="1:11" x14ac:dyDescent="0.35">
      <c r="E63" s="26" t="s">
        <v>20</v>
      </c>
      <c r="F63" s="26" t="s">
        <v>21</v>
      </c>
      <c r="G63" s="27" t="s">
        <v>29</v>
      </c>
      <c r="H63" s="27"/>
      <c r="I63" s="26" t="s">
        <v>22</v>
      </c>
    </row>
    <row r="67" spans="7:8" x14ac:dyDescent="0.35">
      <c r="G67" s="15"/>
      <c r="H67" s="15"/>
    </row>
  </sheetData>
  <phoneticPr fontId="8" type="noConversion"/>
  <pageMargins left="0.98425196850393704" right="0" top="0.59055118110236227" bottom="0.39370078740157483" header="0.51181102362204722" footer="0.51181102362204722"/>
  <pageSetup paperSize="9" scale="8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7"/>
  <sheetViews>
    <sheetView showGridLines="0" workbookViewId="0">
      <selection activeCell="J40" sqref="J40"/>
    </sheetView>
  </sheetViews>
  <sheetFormatPr baseColWidth="10" defaultColWidth="11.453125" defaultRowHeight="14" x14ac:dyDescent="0.35"/>
  <cols>
    <col min="1" max="1" width="5.7265625" style="15" customWidth="1"/>
    <col min="2" max="2" width="6.54296875" style="15" customWidth="1"/>
    <col min="3" max="3" width="10.81640625" style="15" customWidth="1"/>
    <col min="4" max="4" width="7.7265625" style="15" hidden="1" customWidth="1"/>
    <col min="5" max="5" width="9.26953125" style="15" customWidth="1"/>
    <col min="6" max="6" width="9.54296875" style="15" customWidth="1"/>
    <col min="7" max="7" width="9" style="17" hidden="1" customWidth="1"/>
    <col min="8" max="8" width="4.453125" style="17" hidden="1" customWidth="1"/>
    <col min="9" max="9" width="11.54296875" style="15" customWidth="1"/>
    <col min="10" max="16384" width="11.453125" style="15"/>
  </cols>
  <sheetData>
    <row r="1" spans="1:9" s="13" customFormat="1" ht="25.5" x14ac:dyDescent="0.35">
      <c r="A1" s="12" t="s">
        <v>30</v>
      </c>
      <c r="B1" s="12"/>
      <c r="C1" s="12"/>
      <c r="D1" s="12"/>
      <c r="E1" s="12"/>
      <c r="G1" s="14"/>
      <c r="H1" s="14"/>
    </row>
    <row r="2" spans="1:9" x14ac:dyDescent="0.35">
      <c r="G2" s="15"/>
      <c r="H2" s="15"/>
    </row>
    <row r="3" spans="1:9" s="17" customFormat="1" x14ac:dyDescent="0.35">
      <c r="E3" s="18" t="s">
        <v>20</v>
      </c>
      <c r="F3" s="18" t="s">
        <v>21</v>
      </c>
      <c r="G3" s="15"/>
      <c r="H3" s="15"/>
      <c r="I3" s="18" t="s">
        <v>35</v>
      </c>
    </row>
    <row r="4" spans="1:9" s="17" customFormat="1" x14ac:dyDescent="0.35">
      <c r="E4" s="33">
        <f>F4+I4</f>
        <v>4.9500000000000002E-2</v>
      </c>
      <c r="F4" s="34">
        <v>4.9500000000000002E-2</v>
      </c>
      <c r="G4" s="15"/>
      <c r="H4" s="15"/>
      <c r="I4" s="34"/>
    </row>
    <row r="5" spans="1:9" s="17" customFormat="1" x14ac:dyDescent="0.35">
      <c r="F5" s="19"/>
      <c r="G5" s="19"/>
      <c r="H5" s="19"/>
      <c r="I5" s="19"/>
    </row>
    <row r="6" spans="1:9" s="17" customFormat="1" x14ac:dyDescent="0.35"/>
    <row r="7" spans="1:9" s="17" customFormat="1" x14ac:dyDescent="0.35">
      <c r="B7" s="21" t="s">
        <v>23</v>
      </c>
      <c r="C7" s="23">
        <f>DATA!B23</f>
        <v>-65000</v>
      </c>
      <c r="D7" s="25"/>
      <c r="F7" s="24" t="s">
        <v>33</v>
      </c>
      <c r="I7" s="16">
        <v>17</v>
      </c>
    </row>
    <row r="8" spans="1:9" s="17" customFormat="1" x14ac:dyDescent="0.35">
      <c r="B8" s="21" t="s">
        <v>25</v>
      </c>
      <c r="C8" s="22">
        <v>1</v>
      </c>
      <c r="D8" s="25"/>
      <c r="F8" s="24" t="s">
        <v>31</v>
      </c>
      <c r="I8" s="16">
        <v>3</v>
      </c>
    </row>
    <row r="9" spans="1:9" s="17" customFormat="1" x14ac:dyDescent="0.35">
      <c r="B9" s="21" t="s">
        <v>26</v>
      </c>
      <c r="C9" s="23">
        <f>C7/C8</f>
        <v>-65000</v>
      </c>
      <c r="D9" s="25"/>
    </row>
    <row r="10" spans="1:9" s="17" customFormat="1" x14ac:dyDescent="0.35">
      <c r="C10" s="25"/>
      <c r="D10" s="25"/>
      <c r="E10" s="25"/>
    </row>
    <row r="11" spans="1:9" s="17" customFormat="1" x14ac:dyDescent="0.35">
      <c r="C11" s="25"/>
      <c r="D11" s="25"/>
      <c r="E11" s="25"/>
    </row>
    <row r="12" spans="1:9" s="17" customFormat="1" hidden="1" x14ac:dyDescent="0.35">
      <c r="C12" s="25"/>
      <c r="D12" s="25"/>
      <c r="E12" s="25"/>
    </row>
    <row r="13" spans="1:9" hidden="1" x14ac:dyDescent="0.35"/>
    <row r="14" spans="1:9" hidden="1" x14ac:dyDescent="0.35">
      <c r="F14" s="24" t="s">
        <v>34</v>
      </c>
      <c r="I14" s="20">
        <f>IF(I4&gt;0,-E4*C9,-E4*C9-I15)</f>
        <v>7041.0294117647063</v>
      </c>
    </row>
    <row r="15" spans="1:9" hidden="1" x14ac:dyDescent="0.35">
      <c r="I15" s="23">
        <f>IF(I7=0,0,C9/I7)</f>
        <v>-3823.5294117647059</v>
      </c>
    </row>
    <row r="16" spans="1:9" hidden="1" x14ac:dyDescent="0.35"/>
    <row r="17" spans="1:11" hidden="1" x14ac:dyDescent="0.35"/>
    <row r="18" spans="1:11" x14ac:dyDescent="0.35">
      <c r="A18" s="26" t="s">
        <v>27</v>
      </c>
      <c r="B18" s="26" t="s">
        <v>17</v>
      </c>
      <c r="C18" s="26" t="s">
        <v>28</v>
      </c>
      <c r="D18" s="26"/>
      <c r="E18" s="26" t="s">
        <v>20</v>
      </c>
      <c r="F18" s="26" t="s">
        <v>21</v>
      </c>
      <c r="G18" s="27" t="s">
        <v>24</v>
      </c>
      <c r="H18" s="27"/>
      <c r="I18" s="26" t="s">
        <v>22</v>
      </c>
    </row>
    <row r="20" spans="1:11" x14ac:dyDescent="0.35">
      <c r="A20" s="28">
        <v>1</v>
      </c>
      <c r="B20" s="35">
        <f>DATA!D23</f>
        <v>2006</v>
      </c>
      <c r="C20" s="20">
        <f>C9</f>
        <v>-65000</v>
      </c>
      <c r="D20" s="29">
        <f t="shared" ref="D20:D59" si="0">IF(-C20&gt;I$14,1,0)</f>
        <v>1</v>
      </c>
      <c r="E20" s="29">
        <f>IF(D20=0,C20,IF(I20=0,F20,IF(C20&gt;-I$14,C20+F20,-I$14)))</f>
        <v>-3217.5</v>
      </c>
      <c r="F20" s="29">
        <f t="shared" ref="F20:F59" si="1">C20*F$4</f>
        <v>-3217.5</v>
      </c>
      <c r="G20" s="20">
        <f>IF(AND(I$4&gt;0,D20&gt;0),I$14+F20,IF(I8&gt;0,0,-I$15))</f>
        <v>0</v>
      </c>
      <c r="H20" s="20">
        <f>COUNTIF(G$20:G20,"&gt;0")</f>
        <v>0</v>
      </c>
      <c r="I20" s="29">
        <f t="shared" ref="I20:I59" si="2">IF(I$4&gt;0,G20,IF(AND(I$7&gt;0,H20&lt;=I$7),G20,0))</f>
        <v>0</v>
      </c>
      <c r="K20" s="36"/>
    </row>
    <row r="21" spans="1:11" x14ac:dyDescent="0.35">
      <c r="A21" s="28">
        <v>2</v>
      </c>
      <c r="B21" s="35">
        <f t="shared" ref="B21:B59" si="3">B20+1</f>
        <v>2007</v>
      </c>
      <c r="C21" s="29">
        <f t="shared" ref="C21:C59" si="4">C20+I20</f>
        <v>-65000</v>
      </c>
      <c r="D21" s="29">
        <f t="shared" si="0"/>
        <v>1</v>
      </c>
      <c r="E21" s="29">
        <f t="shared" ref="E21:E59" si="5">IF(D21+D20=0,0,IF(D21=0,C21,IF(I21=0,F21,IF(C21&gt;-I$14,C21+F21,-I$14))))</f>
        <v>-3217.5</v>
      </c>
      <c r="F21" s="29">
        <f t="shared" si="1"/>
        <v>-3217.5</v>
      </c>
      <c r="G21" s="20">
        <f>IF(AND(I$4&gt;0,D21+D20=2),I$14+F21,IF(AND(I$4&gt;0,D21+D20=1),-C21,IF(I8&gt;1,0,-I$15)))</f>
        <v>0</v>
      </c>
      <c r="H21" s="20">
        <f>COUNTIF(G$20:G21,"&gt;0")</f>
        <v>0</v>
      </c>
      <c r="I21" s="29">
        <f t="shared" si="2"/>
        <v>0</v>
      </c>
    </row>
    <row r="22" spans="1:11" x14ac:dyDescent="0.35">
      <c r="A22" s="28">
        <v>3</v>
      </c>
      <c r="B22" s="35">
        <f t="shared" si="3"/>
        <v>2008</v>
      </c>
      <c r="C22" s="29">
        <f t="shared" si="4"/>
        <v>-65000</v>
      </c>
      <c r="D22" s="29">
        <f t="shared" si="0"/>
        <v>1</v>
      </c>
      <c r="E22" s="29">
        <f t="shared" si="5"/>
        <v>-3217.5</v>
      </c>
      <c r="F22" s="29">
        <f t="shared" si="1"/>
        <v>-3217.5</v>
      </c>
      <c r="G22" s="20">
        <f>IF(AND(I$4&gt;0,D22+D21=2),I$14+F22,IF(AND(I$4&gt;0,D22+D21=1),-C22,IF(I8&gt;2,0,-I$15)))</f>
        <v>0</v>
      </c>
      <c r="H22" s="20">
        <f>COUNTIF(G$20:G22,"&gt;0")</f>
        <v>0</v>
      </c>
      <c r="I22" s="29">
        <f t="shared" si="2"/>
        <v>0</v>
      </c>
    </row>
    <row r="23" spans="1:11" x14ac:dyDescent="0.35">
      <c r="A23" s="28">
        <v>4</v>
      </c>
      <c r="B23" s="35">
        <f t="shared" si="3"/>
        <v>2009</v>
      </c>
      <c r="C23" s="29">
        <f t="shared" si="4"/>
        <v>-65000</v>
      </c>
      <c r="D23" s="29">
        <f t="shared" si="0"/>
        <v>1</v>
      </c>
      <c r="E23" s="29">
        <f t="shared" si="5"/>
        <v>-7041.0294117647063</v>
      </c>
      <c r="F23" s="29">
        <f t="shared" si="1"/>
        <v>-3217.5</v>
      </c>
      <c r="G23" s="20">
        <f t="shared" ref="G23:G36" si="6">IF(AND(I$4&gt;0,D23+D22=2),I$14+F23,IF(AND(I$4&gt;0,D23+D22=1),-C23,-I$15))</f>
        <v>3823.5294117647059</v>
      </c>
      <c r="H23" s="20">
        <f>COUNTIF(G$20:G23,"&gt;0")</f>
        <v>1</v>
      </c>
      <c r="I23" s="29">
        <f t="shared" si="2"/>
        <v>3823.5294117647059</v>
      </c>
    </row>
    <row r="24" spans="1:11" x14ac:dyDescent="0.35">
      <c r="A24" s="28">
        <v>5</v>
      </c>
      <c r="B24" s="35">
        <f t="shared" si="3"/>
        <v>2010</v>
      </c>
      <c r="C24" s="29">
        <f t="shared" si="4"/>
        <v>-61176.470588235294</v>
      </c>
      <c r="D24" s="29">
        <f t="shared" si="0"/>
        <v>1</v>
      </c>
      <c r="E24" s="29">
        <f t="shared" si="5"/>
        <v>-7041.0294117647063</v>
      </c>
      <c r="F24" s="29">
        <f t="shared" si="1"/>
        <v>-3028.2352941176473</v>
      </c>
      <c r="G24" s="20">
        <f t="shared" si="6"/>
        <v>3823.5294117647059</v>
      </c>
      <c r="H24" s="20">
        <f>COUNTIF(G$20:G24,"&gt;0")</f>
        <v>2</v>
      </c>
      <c r="I24" s="29">
        <f t="shared" si="2"/>
        <v>3823.5294117647059</v>
      </c>
    </row>
    <row r="25" spans="1:11" x14ac:dyDescent="0.35">
      <c r="A25" s="28">
        <v>6</v>
      </c>
      <c r="B25" s="35">
        <f t="shared" si="3"/>
        <v>2011</v>
      </c>
      <c r="C25" s="29">
        <f t="shared" si="4"/>
        <v>-57352.941176470587</v>
      </c>
      <c r="D25" s="29">
        <f t="shared" si="0"/>
        <v>1</v>
      </c>
      <c r="E25" s="29">
        <f t="shared" si="5"/>
        <v>-7041.0294117647063</v>
      </c>
      <c r="F25" s="29">
        <f t="shared" si="1"/>
        <v>-2838.9705882352941</v>
      </c>
      <c r="G25" s="20">
        <f t="shared" si="6"/>
        <v>3823.5294117647059</v>
      </c>
      <c r="H25" s="20">
        <f>COUNTIF(G$20:G25,"&gt;0")</f>
        <v>3</v>
      </c>
      <c r="I25" s="29">
        <f t="shared" si="2"/>
        <v>3823.5294117647059</v>
      </c>
    </row>
    <row r="26" spans="1:11" x14ac:dyDescent="0.35">
      <c r="A26" s="28">
        <v>7</v>
      </c>
      <c r="B26" s="35">
        <f t="shared" si="3"/>
        <v>2012</v>
      </c>
      <c r="C26" s="29">
        <f t="shared" si="4"/>
        <v>-53529.411764705881</v>
      </c>
      <c r="D26" s="29">
        <f t="shared" si="0"/>
        <v>1</v>
      </c>
      <c r="E26" s="29">
        <f t="shared" si="5"/>
        <v>-7041.0294117647063</v>
      </c>
      <c r="F26" s="29">
        <f t="shared" si="1"/>
        <v>-2649.7058823529414</v>
      </c>
      <c r="G26" s="20">
        <f t="shared" si="6"/>
        <v>3823.5294117647059</v>
      </c>
      <c r="H26" s="20">
        <f>COUNTIF(G$20:G26,"&gt;0")</f>
        <v>4</v>
      </c>
      <c r="I26" s="29">
        <f t="shared" si="2"/>
        <v>3823.5294117647059</v>
      </c>
    </row>
    <row r="27" spans="1:11" x14ac:dyDescent="0.35">
      <c r="A27" s="28">
        <v>8</v>
      </c>
      <c r="B27" s="35">
        <f t="shared" si="3"/>
        <v>2013</v>
      </c>
      <c r="C27" s="29">
        <f t="shared" si="4"/>
        <v>-49705.882352941175</v>
      </c>
      <c r="D27" s="29">
        <f t="shared" si="0"/>
        <v>1</v>
      </c>
      <c r="E27" s="29">
        <f t="shared" si="5"/>
        <v>-7041.0294117647063</v>
      </c>
      <c r="F27" s="29">
        <f t="shared" si="1"/>
        <v>-2460.4411764705883</v>
      </c>
      <c r="G27" s="20">
        <f t="shared" si="6"/>
        <v>3823.5294117647059</v>
      </c>
      <c r="H27" s="20">
        <f>COUNTIF(G$20:G27,"&gt;0")</f>
        <v>5</v>
      </c>
      <c r="I27" s="29">
        <f t="shared" si="2"/>
        <v>3823.5294117647059</v>
      </c>
    </row>
    <row r="28" spans="1:11" x14ac:dyDescent="0.35">
      <c r="A28" s="28">
        <v>9</v>
      </c>
      <c r="B28" s="35">
        <f t="shared" si="3"/>
        <v>2014</v>
      </c>
      <c r="C28" s="29">
        <f t="shared" si="4"/>
        <v>-45882.352941176468</v>
      </c>
      <c r="D28" s="29">
        <f t="shared" si="0"/>
        <v>1</v>
      </c>
      <c r="E28" s="29">
        <f t="shared" si="5"/>
        <v>-7041.0294117647063</v>
      </c>
      <c r="F28" s="29">
        <f t="shared" si="1"/>
        <v>-2271.1764705882351</v>
      </c>
      <c r="G28" s="20">
        <f t="shared" si="6"/>
        <v>3823.5294117647059</v>
      </c>
      <c r="H28" s="20">
        <f>COUNTIF(G$20:G28,"&gt;0")</f>
        <v>6</v>
      </c>
      <c r="I28" s="29">
        <f t="shared" si="2"/>
        <v>3823.5294117647059</v>
      </c>
    </row>
    <row r="29" spans="1:11" x14ac:dyDescent="0.35">
      <c r="A29" s="28">
        <v>10</v>
      </c>
      <c r="B29" s="35">
        <f t="shared" si="3"/>
        <v>2015</v>
      </c>
      <c r="C29" s="29">
        <f t="shared" si="4"/>
        <v>-42058.823529411762</v>
      </c>
      <c r="D29" s="29">
        <f t="shared" si="0"/>
        <v>1</v>
      </c>
      <c r="E29" s="29">
        <f t="shared" si="5"/>
        <v>-7041.0294117647063</v>
      </c>
      <c r="F29" s="29">
        <f t="shared" si="1"/>
        <v>-2081.9117647058824</v>
      </c>
      <c r="G29" s="20">
        <f t="shared" si="6"/>
        <v>3823.5294117647059</v>
      </c>
      <c r="H29" s="20">
        <f>COUNTIF(G$20:G29,"&gt;0")</f>
        <v>7</v>
      </c>
      <c r="I29" s="29">
        <f t="shared" si="2"/>
        <v>3823.5294117647059</v>
      </c>
    </row>
    <row r="30" spans="1:11" x14ac:dyDescent="0.35">
      <c r="A30" s="28">
        <v>11</v>
      </c>
      <c r="B30" s="35">
        <f t="shared" si="3"/>
        <v>2016</v>
      </c>
      <c r="C30" s="29">
        <f t="shared" si="4"/>
        <v>-38235.294117647056</v>
      </c>
      <c r="D30" s="29">
        <f t="shared" si="0"/>
        <v>1</v>
      </c>
      <c r="E30" s="29">
        <f t="shared" si="5"/>
        <v>-7041.0294117647063</v>
      </c>
      <c r="F30" s="29">
        <f t="shared" si="1"/>
        <v>-1892.6470588235293</v>
      </c>
      <c r="G30" s="20">
        <f t="shared" si="6"/>
        <v>3823.5294117647059</v>
      </c>
      <c r="H30" s="20">
        <f>COUNTIF(G$20:G30,"&gt;0")</f>
        <v>8</v>
      </c>
      <c r="I30" s="29">
        <f t="shared" si="2"/>
        <v>3823.5294117647059</v>
      </c>
    </row>
    <row r="31" spans="1:11" x14ac:dyDescent="0.35">
      <c r="A31" s="28">
        <v>12</v>
      </c>
      <c r="B31" s="35">
        <f t="shared" si="3"/>
        <v>2017</v>
      </c>
      <c r="C31" s="29">
        <f t="shared" si="4"/>
        <v>-34411.76470588235</v>
      </c>
      <c r="D31" s="29">
        <f t="shared" si="0"/>
        <v>1</v>
      </c>
      <c r="E31" s="29">
        <f t="shared" si="5"/>
        <v>-7041.0294117647063</v>
      </c>
      <c r="F31" s="29">
        <f t="shared" si="1"/>
        <v>-1703.3823529411764</v>
      </c>
      <c r="G31" s="20">
        <f t="shared" si="6"/>
        <v>3823.5294117647059</v>
      </c>
      <c r="H31" s="20">
        <f>COUNTIF(G$20:G31,"&gt;0")</f>
        <v>9</v>
      </c>
      <c r="I31" s="29">
        <f t="shared" si="2"/>
        <v>3823.5294117647059</v>
      </c>
    </row>
    <row r="32" spans="1:11" x14ac:dyDescent="0.35">
      <c r="A32" s="28">
        <v>13</v>
      </c>
      <c r="B32" s="35">
        <f t="shared" si="3"/>
        <v>2018</v>
      </c>
      <c r="C32" s="29">
        <f t="shared" si="4"/>
        <v>-30588.235294117643</v>
      </c>
      <c r="D32" s="29">
        <f t="shared" si="0"/>
        <v>1</v>
      </c>
      <c r="E32" s="29">
        <f t="shared" si="5"/>
        <v>-7041.0294117647063</v>
      </c>
      <c r="F32" s="29">
        <f t="shared" si="1"/>
        <v>-1514.1176470588234</v>
      </c>
      <c r="G32" s="20">
        <f t="shared" si="6"/>
        <v>3823.5294117647059</v>
      </c>
      <c r="H32" s="20">
        <f>COUNTIF(G$20:G32,"&gt;0")</f>
        <v>10</v>
      </c>
      <c r="I32" s="29">
        <f t="shared" si="2"/>
        <v>3823.5294117647059</v>
      </c>
    </row>
    <row r="33" spans="1:9" x14ac:dyDescent="0.35">
      <c r="A33" s="28">
        <v>14</v>
      </c>
      <c r="B33" s="35">
        <f t="shared" si="3"/>
        <v>2019</v>
      </c>
      <c r="C33" s="29">
        <f t="shared" si="4"/>
        <v>-26764.705882352937</v>
      </c>
      <c r="D33" s="29">
        <f t="shared" si="0"/>
        <v>1</v>
      </c>
      <c r="E33" s="29">
        <f t="shared" si="5"/>
        <v>-7041.0294117647063</v>
      </c>
      <c r="F33" s="29">
        <f t="shared" si="1"/>
        <v>-1324.8529411764705</v>
      </c>
      <c r="G33" s="20">
        <f t="shared" si="6"/>
        <v>3823.5294117647059</v>
      </c>
      <c r="H33" s="20">
        <f>COUNTIF(G$20:G33,"&gt;0")</f>
        <v>11</v>
      </c>
      <c r="I33" s="29">
        <f t="shared" si="2"/>
        <v>3823.5294117647059</v>
      </c>
    </row>
    <row r="34" spans="1:9" x14ac:dyDescent="0.35">
      <c r="A34" s="28">
        <v>15</v>
      </c>
      <c r="B34" s="35">
        <f t="shared" si="3"/>
        <v>2020</v>
      </c>
      <c r="C34" s="29">
        <f t="shared" si="4"/>
        <v>-22941.176470588231</v>
      </c>
      <c r="D34" s="29">
        <f t="shared" si="0"/>
        <v>1</v>
      </c>
      <c r="E34" s="29">
        <f t="shared" si="5"/>
        <v>-7041.0294117647063</v>
      </c>
      <c r="F34" s="29">
        <f t="shared" si="1"/>
        <v>-1135.5882352941176</v>
      </c>
      <c r="G34" s="20">
        <f t="shared" si="6"/>
        <v>3823.5294117647059</v>
      </c>
      <c r="H34" s="20">
        <f>COUNTIF(G$20:G34,"&gt;0")</f>
        <v>12</v>
      </c>
      <c r="I34" s="29">
        <f t="shared" si="2"/>
        <v>3823.5294117647059</v>
      </c>
    </row>
    <row r="35" spans="1:9" x14ac:dyDescent="0.35">
      <c r="A35" s="28">
        <v>16</v>
      </c>
      <c r="B35" s="35">
        <f t="shared" si="3"/>
        <v>2021</v>
      </c>
      <c r="C35" s="29">
        <f t="shared" si="4"/>
        <v>-19117.647058823524</v>
      </c>
      <c r="D35" s="29">
        <f t="shared" si="0"/>
        <v>1</v>
      </c>
      <c r="E35" s="29">
        <f t="shared" si="5"/>
        <v>-7041.0294117647063</v>
      </c>
      <c r="F35" s="29">
        <f t="shared" si="1"/>
        <v>-946.32352941176453</v>
      </c>
      <c r="G35" s="20">
        <f t="shared" si="6"/>
        <v>3823.5294117647059</v>
      </c>
      <c r="H35" s="20">
        <f>COUNTIF(G$20:G35,"&gt;0")</f>
        <v>13</v>
      </c>
      <c r="I35" s="29">
        <f t="shared" si="2"/>
        <v>3823.5294117647059</v>
      </c>
    </row>
    <row r="36" spans="1:9" x14ac:dyDescent="0.35">
      <c r="A36" s="28">
        <v>17</v>
      </c>
      <c r="B36" s="35">
        <f t="shared" si="3"/>
        <v>2022</v>
      </c>
      <c r="C36" s="29">
        <f t="shared" si="4"/>
        <v>-15294.117647058818</v>
      </c>
      <c r="D36" s="29">
        <f t="shared" si="0"/>
        <v>1</v>
      </c>
      <c r="E36" s="29">
        <f t="shared" si="5"/>
        <v>-7041.0294117647063</v>
      </c>
      <c r="F36" s="29">
        <f t="shared" si="1"/>
        <v>-757.05882352941148</v>
      </c>
      <c r="G36" s="20">
        <f t="shared" si="6"/>
        <v>3823.5294117647059</v>
      </c>
      <c r="H36" s="20">
        <f>COUNTIF(G$20:G36,"&gt;0")</f>
        <v>14</v>
      </c>
      <c r="I36" s="29">
        <f t="shared" si="2"/>
        <v>3823.5294117647059</v>
      </c>
    </row>
    <row r="37" spans="1:9" x14ac:dyDescent="0.35">
      <c r="A37" s="28">
        <v>18</v>
      </c>
      <c r="B37" s="35">
        <f t="shared" si="3"/>
        <v>2023</v>
      </c>
      <c r="C37" s="29">
        <f t="shared" si="4"/>
        <v>-11470.588235294112</v>
      </c>
      <c r="D37" s="29">
        <f t="shared" si="0"/>
        <v>1</v>
      </c>
      <c r="E37" s="29">
        <f t="shared" si="5"/>
        <v>-7041.0294117647063</v>
      </c>
      <c r="F37" s="29">
        <f t="shared" si="1"/>
        <v>-567.79411764705856</v>
      </c>
      <c r="G37" s="20">
        <f>IF(AND(I$4&gt;0,D37+D36=2),I$14+F37,IF(AND(I$4&gt;0,D37+D36=1),-C37,-I$15))</f>
        <v>3823.5294117647059</v>
      </c>
      <c r="H37" s="20">
        <f>COUNTIF(G$20:G37,"&gt;0")</f>
        <v>15</v>
      </c>
      <c r="I37" s="29">
        <f t="shared" si="2"/>
        <v>3823.5294117647059</v>
      </c>
    </row>
    <row r="38" spans="1:9" x14ac:dyDescent="0.35">
      <c r="A38" s="28">
        <v>19</v>
      </c>
      <c r="B38" s="35">
        <f t="shared" si="3"/>
        <v>2024</v>
      </c>
      <c r="C38" s="29">
        <f t="shared" si="4"/>
        <v>-7647.0588235294053</v>
      </c>
      <c r="D38" s="29">
        <f t="shared" si="0"/>
        <v>1</v>
      </c>
      <c r="E38" s="29">
        <f t="shared" si="5"/>
        <v>-7041.0294117647063</v>
      </c>
      <c r="F38" s="29">
        <f t="shared" si="1"/>
        <v>-378.52941176470557</v>
      </c>
      <c r="G38" s="20">
        <f>IF(AND(I$4&gt;0,D38+D37=2),I$14+F38,IF(AND(I$4&gt;0,D38+D37=1),-C38,-I$15))</f>
        <v>3823.5294117647059</v>
      </c>
      <c r="H38" s="20">
        <f>COUNTIF(G$20:G38,"&gt;0")</f>
        <v>16</v>
      </c>
      <c r="I38" s="29">
        <f t="shared" si="2"/>
        <v>3823.5294117647059</v>
      </c>
    </row>
    <row r="39" spans="1:9" x14ac:dyDescent="0.35">
      <c r="A39" s="28">
        <v>20</v>
      </c>
      <c r="B39" s="35">
        <f t="shared" si="3"/>
        <v>2025</v>
      </c>
      <c r="C39" s="29">
        <f t="shared" si="4"/>
        <v>-3823.5294117646995</v>
      </c>
      <c r="D39" s="29">
        <f t="shared" si="0"/>
        <v>0</v>
      </c>
      <c r="E39" s="29">
        <f t="shared" si="5"/>
        <v>-3823.5294117646995</v>
      </c>
      <c r="F39" s="29">
        <f t="shared" si="1"/>
        <v>-189.26470588235264</v>
      </c>
      <c r="G39" s="20">
        <f t="shared" ref="G39:G59" si="7">IF(AND(I$4&gt;0,D39+D38=2),I$14+F39,IF(AND(I$4&gt;0,D39+D38=1),-C39,-I$15))</f>
        <v>3823.5294117647059</v>
      </c>
      <c r="H39" s="20">
        <f>COUNTIF(G$20:G39,"&gt;0")</f>
        <v>17</v>
      </c>
      <c r="I39" s="29">
        <f t="shared" si="2"/>
        <v>3823.5294117647059</v>
      </c>
    </row>
    <row r="40" spans="1:9" x14ac:dyDescent="0.35">
      <c r="A40" s="28">
        <v>21</v>
      </c>
      <c r="B40" s="35">
        <f t="shared" si="3"/>
        <v>2026</v>
      </c>
      <c r="C40" s="29">
        <f t="shared" si="4"/>
        <v>6.3664629124104977E-12</v>
      </c>
      <c r="D40" s="29">
        <f t="shared" si="0"/>
        <v>0</v>
      </c>
      <c r="E40" s="29">
        <f t="shared" si="5"/>
        <v>0</v>
      </c>
      <c r="F40" s="29">
        <f t="shared" si="1"/>
        <v>3.1513991416431966E-13</v>
      </c>
      <c r="G40" s="20">
        <f t="shared" si="7"/>
        <v>3823.5294117647059</v>
      </c>
      <c r="H40" s="20">
        <f>COUNTIF(G$20:G40,"&gt;0")</f>
        <v>18</v>
      </c>
      <c r="I40" s="29">
        <f t="shared" si="2"/>
        <v>0</v>
      </c>
    </row>
    <row r="41" spans="1:9" x14ac:dyDescent="0.35">
      <c r="A41" s="28">
        <v>22</v>
      </c>
      <c r="B41" s="35">
        <f t="shared" si="3"/>
        <v>2027</v>
      </c>
      <c r="C41" s="29">
        <f t="shared" si="4"/>
        <v>6.3664629124104977E-12</v>
      </c>
      <c r="D41" s="29">
        <f t="shared" si="0"/>
        <v>0</v>
      </c>
      <c r="E41" s="29">
        <f t="shared" si="5"/>
        <v>0</v>
      </c>
      <c r="F41" s="29">
        <f t="shared" si="1"/>
        <v>3.1513991416431966E-13</v>
      </c>
      <c r="G41" s="20">
        <f t="shared" si="7"/>
        <v>3823.5294117647059</v>
      </c>
      <c r="H41" s="20">
        <f>COUNTIF(G$20:G41,"&gt;0")</f>
        <v>19</v>
      </c>
      <c r="I41" s="29">
        <f t="shared" si="2"/>
        <v>0</v>
      </c>
    </row>
    <row r="42" spans="1:9" x14ac:dyDescent="0.35">
      <c r="A42" s="28">
        <v>23</v>
      </c>
      <c r="B42" s="35">
        <f t="shared" si="3"/>
        <v>2028</v>
      </c>
      <c r="C42" s="29">
        <f t="shared" si="4"/>
        <v>6.3664629124104977E-12</v>
      </c>
      <c r="D42" s="29">
        <f t="shared" si="0"/>
        <v>0</v>
      </c>
      <c r="E42" s="29">
        <f t="shared" si="5"/>
        <v>0</v>
      </c>
      <c r="F42" s="29">
        <f t="shared" si="1"/>
        <v>3.1513991416431966E-13</v>
      </c>
      <c r="G42" s="20">
        <f t="shared" si="7"/>
        <v>3823.5294117647059</v>
      </c>
      <c r="H42" s="20">
        <f>COUNTIF(G$20:G42,"&gt;0")</f>
        <v>20</v>
      </c>
      <c r="I42" s="29">
        <f t="shared" si="2"/>
        <v>0</v>
      </c>
    </row>
    <row r="43" spans="1:9" x14ac:dyDescent="0.35">
      <c r="A43" s="28">
        <v>24</v>
      </c>
      <c r="B43" s="35">
        <f t="shared" si="3"/>
        <v>2029</v>
      </c>
      <c r="C43" s="29">
        <f t="shared" si="4"/>
        <v>6.3664629124104977E-12</v>
      </c>
      <c r="D43" s="29">
        <f t="shared" si="0"/>
        <v>0</v>
      </c>
      <c r="E43" s="29">
        <f t="shared" si="5"/>
        <v>0</v>
      </c>
      <c r="F43" s="29">
        <f t="shared" si="1"/>
        <v>3.1513991416431966E-13</v>
      </c>
      <c r="G43" s="20">
        <f t="shared" si="7"/>
        <v>3823.5294117647059</v>
      </c>
      <c r="H43" s="20">
        <f>COUNTIF(G$20:G43,"&gt;0")</f>
        <v>21</v>
      </c>
      <c r="I43" s="29">
        <f t="shared" si="2"/>
        <v>0</v>
      </c>
    </row>
    <row r="44" spans="1:9" x14ac:dyDescent="0.35">
      <c r="A44" s="28">
        <v>25</v>
      </c>
      <c r="B44" s="35">
        <f t="shared" si="3"/>
        <v>2030</v>
      </c>
      <c r="C44" s="29">
        <f t="shared" si="4"/>
        <v>6.3664629124104977E-12</v>
      </c>
      <c r="D44" s="29">
        <f t="shared" si="0"/>
        <v>0</v>
      </c>
      <c r="E44" s="29">
        <f t="shared" si="5"/>
        <v>0</v>
      </c>
      <c r="F44" s="29">
        <f t="shared" si="1"/>
        <v>3.1513991416431966E-13</v>
      </c>
      <c r="G44" s="20">
        <f t="shared" si="7"/>
        <v>3823.5294117647059</v>
      </c>
      <c r="H44" s="20">
        <f>COUNTIF(G$20:G44,"&gt;0")</f>
        <v>22</v>
      </c>
      <c r="I44" s="29">
        <f t="shared" si="2"/>
        <v>0</v>
      </c>
    </row>
    <row r="45" spans="1:9" x14ac:dyDescent="0.35">
      <c r="A45" s="28">
        <v>26</v>
      </c>
      <c r="B45" s="35">
        <f t="shared" si="3"/>
        <v>2031</v>
      </c>
      <c r="C45" s="29">
        <f t="shared" si="4"/>
        <v>6.3664629124104977E-12</v>
      </c>
      <c r="D45" s="29">
        <f t="shared" si="0"/>
        <v>0</v>
      </c>
      <c r="E45" s="29">
        <f t="shared" si="5"/>
        <v>0</v>
      </c>
      <c r="F45" s="29">
        <f t="shared" si="1"/>
        <v>3.1513991416431966E-13</v>
      </c>
      <c r="G45" s="20">
        <f t="shared" si="7"/>
        <v>3823.5294117647059</v>
      </c>
      <c r="H45" s="20">
        <f>COUNTIF(G$20:G45,"&gt;0")</f>
        <v>23</v>
      </c>
      <c r="I45" s="29">
        <f t="shared" si="2"/>
        <v>0</v>
      </c>
    </row>
    <row r="46" spans="1:9" x14ac:dyDescent="0.35">
      <c r="A46" s="28">
        <v>27</v>
      </c>
      <c r="B46" s="35">
        <f t="shared" si="3"/>
        <v>2032</v>
      </c>
      <c r="C46" s="29">
        <f t="shared" si="4"/>
        <v>6.3664629124104977E-12</v>
      </c>
      <c r="D46" s="29">
        <f t="shared" si="0"/>
        <v>0</v>
      </c>
      <c r="E46" s="29">
        <f t="shared" si="5"/>
        <v>0</v>
      </c>
      <c r="F46" s="29">
        <f t="shared" si="1"/>
        <v>3.1513991416431966E-13</v>
      </c>
      <c r="G46" s="20">
        <f t="shared" si="7"/>
        <v>3823.5294117647059</v>
      </c>
      <c r="H46" s="20">
        <f>COUNTIF(G$20:G46,"&gt;0")</f>
        <v>24</v>
      </c>
      <c r="I46" s="29">
        <f t="shared" si="2"/>
        <v>0</v>
      </c>
    </row>
    <row r="47" spans="1:9" x14ac:dyDescent="0.35">
      <c r="A47" s="28">
        <v>28</v>
      </c>
      <c r="B47" s="35">
        <f t="shared" si="3"/>
        <v>2033</v>
      </c>
      <c r="C47" s="29">
        <f t="shared" si="4"/>
        <v>6.3664629124104977E-12</v>
      </c>
      <c r="D47" s="29">
        <f t="shared" si="0"/>
        <v>0</v>
      </c>
      <c r="E47" s="29">
        <f t="shared" si="5"/>
        <v>0</v>
      </c>
      <c r="F47" s="29">
        <f t="shared" si="1"/>
        <v>3.1513991416431966E-13</v>
      </c>
      <c r="G47" s="20">
        <f t="shared" si="7"/>
        <v>3823.5294117647059</v>
      </c>
      <c r="H47" s="20">
        <f>COUNTIF(G$20:G47,"&gt;0")</f>
        <v>25</v>
      </c>
      <c r="I47" s="29">
        <f t="shared" si="2"/>
        <v>0</v>
      </c>
    </row>
    <row r="48" spans="1:9" x14ac:dyDescent="0.35">
      <c r="A48" s="28">
        <v>29</v>
      </c>
      <c r="B48" s="35">
        <f t="shared" si="3"/>
        <v>2034</v>
      </c>
      <c r="C48" s="29">
        <f t="shared" si="4"/>
        <v>6.3664629124104977E-12</v>
      </c>
      <c r="D48" s="29">
        <f t="shared" si="0"/>
        <v>0</v>
      </c>
      <c r="E48" s="29">
        <f t="shared" si="5"/>
        <v>0</v>
      </c>
      <c r="F48" s="29">
        <f t="shared" si="1"/>
        <v>3.1513991416431966E-13</v>
      </c>
      <c r="G48" s="20">
        <f t="shared" si="7"/>
        <v>3823.5294117647059</v>
      </c>
      <c r="H48" s="20">
        <f>COUNTIF(G$20:G48,"&gt;0")</f>
        <v>26</v>
      </c>
      <c r="I48" s="29">
        <f t="shared" si="2"/>
        <v>0</v>
      </c>
    </row>
    <row r="49" spans="1:11" x14ac:dyDescent="0.35">
      <c r="A49" s="28">
        <v>30</v>
      </c>
      <c r="B49" s="35">
        <f t="shared" si="3"/>
        <v>2035</v>
      </c>
      <c r="C49" s="29">
        <f t="shared" si="4"/>
        <v>6.3664629124104977E-12</v>
      </c>
      <c r="D49" s="29">
        <f t="shared" si="0"/>
        <v>0</v>
      </c>
      <c r="E49" s="29">
        <f t="shared" si="5"/>
        <v>0</v>
      </c>
      <c r="F49" s="29">
        <f t="shared" si="1"/>
        <v>3.1513991416431966E-13</v>
      </c>
      <c r="G49" s="20">
        <f t="shared" si="7"/>
        <v>3823.5294117647059</v>
      </c>
      <c r="H49" s="20">
        <f>COUNTIF(G$20:G49,"&gt;0")</f>
        <v>27</v>
      </c>
      <c r="I49" s="29">
        <f t="shared" si="2"/>
        <v>0</v>
      </c>
    </row>
    <row r="50" spans="1:11" x14ac:dyDescent="0.35">
      <c r="A50" s="28">
        <v>31</v>
      </c>
      <c r="B50" s="35">
        <f t="shared" si="3"/>
        <v>2036</v>
      </c>
      <c r="C50" s="29">
        <f t="shared" si="4"/>
        <v>6.3664629124104977E-12</v>
      </c>
      <c r="D50" s="29">
        <f t="shared" si="0"/>
        <v>0</v>
      </c>
      <c r="E50" s="29">
        <f t="shared" si="5"/>
        <v>0</v>
      </c>
      <c r="F50" s="29">
        <f t="shared" si="1"/>
        <v>3.1513991416431966E-13</v>
      </c>
      <c r="G50" s="20">
        <f t="shared" si="7"/>
        <v>3823.5294117647059</v>
      </c>
      <c r="H50" s="20">
        <f>COUNTIF(G$20:G50,"&gt;0")</f>
        <v>28</v>
      </c>
      <c r="I50" s="29">
        <f t="shared" si="2"/>
        <v>0</v>
      </c>
    </row>
    <row r="51" spans="1:11" x14ac:dyDescent="0.35">
      <c r="A51" s="28">
        <v>32</v>
      </c>
      <c r="B51" s="35">
        <f t="shared" si="3"/>
        <v>2037</v>
      </c>
      <c r="C51" s="29">
        <f t="shared" si="4"/>
        <v>6.3664629124104977E-12</v>
      </c>
      <c r="D51" s="29">
        <f t="shared" si="0"/>
        <v>0</v>
      </c>
      <c r="E51" s="29">
        <f t="shared" si="5"/>
        <v>0</v>
      </c>
      <c r="F51" s="29">
        <f t="shared" si="1"/>
        <v>3.1513991416431966E-13</v>
      </c>
      <c r="G51" s="20">
        <f t="shared" si="7"/>
        <v>3823.5294117647059</v>
      </c>
      <c r="H51" s="20">
        <f>COUNTIF(G$20:G51,"&gt;0")</f>
        <v>29</v>
      </c>
      <c r="I51" s="29">
        <f t="shared" si="2"/>
        <v>0</v>
      </c>
    </row>
    <row r="52" spans="1:11" x14ac:dyDescent="0.35">
      <c r="A52" s="28">
        <v>33</v>
      </c>
      <c r="B52" s="35">
        <f t="shared" si="3"/>
        <v>2038</v>
      </c>
      <c r="C52" s="29">
        <f t="shared" si="4"/>
        <v>6.3664629124104977E-12</v>
      </c>
      <c r="D52" s="29">
        <f t="shared" si="0"/>
        <v>0</v>
      </c>
      <c r="E52" s="29">
        <f t="shared" si="5"/>
        <v>0</v>
      </c>
      <c r="F52" s="29">
        <f t="shared" si="1"/>
        <v>3.1513991416431966E-13</v>
      </c>
      <c r="G52" s="20">
        <f t="shared" si="7"/>
        <v>3823.5294117647059</v>
      </c>
      <c r="H52" s="20">
        <f>COUNTIF(G$20:G52,"&gt;0")</f>
        <v>30</v>
      </c>
      <c r="I52" s="29">
        <f t="shared" si="2"/>
        <v>0</v>
      </c>
    </row>
    <row r="53" spans="1:11" x14ac:dyDescent="0.35">
      <c r="A53" s="28">
        <v>34</v>
      </c>
      <c r="B53" s="35">
        <f t="shared" si="3"/>
        <v>2039</v>
      </c>
      <c r="C53" s="29">
        <f t="shared" si="4"/>
        <v>6.3664629124104977E-12</v>
      </c>
      <c r="D53" s="29">
        <f t="shared" si="0"/>
        <v>0</v>
      </c>
      <c r="E53" s="29">
        <f t="shared" si="5"/>
        <v>0</v>
      </c>
      <c r="F53" s="29">
        <f t="shared" si="1"/>
        <v>3.1513991416431966E-13</v>
      </c>
      <c r="G53" s="20">
        <f t="shared" si="7"/>
        <v>3823.5294117647059</v>
      </c>
      <c r="H53" s="20">
        <f>COUNTIF(G$20:G53,"&gt;0")</f>
        <v>31</v>
      </c>
      <c r="I53" s="29">
        <f t="shared" si="2"/>
        <v>0</v>
      </c>
    </row>
    <row r="54" spans="1:11" x14ac:dyDescent="0.35">
      <c r="A54" s="28">
        <v>35</v>
      </c>
      <c r="B54" s="35">
        <f t="shared" si="3"/>
        <v>2040</v>
      </c>
      <c r="C54" s="29">
        <f t="shared" si="4"/>
        <v>6.3664629124104977E-12</v>
      </c>
      <c r="D54" s="29">
        <f t="shared" si="0"/>
        <v>0</v>
      </c>
      <c r="E54" s="29">
        <f t="shared" si="5"/>
        <v>0</v>
      </c>
      <c r="F54" s="29">
        <f t="shared" si="1"/>
        <v>3.1513991416431966E-13</v>
      </c>
      <c r="G54" s="20">
        <f t="shared" si="7"/>
        <v>3823.5294117647059</v>
      </c>
      <c r="H54" s="20">
        <f>COUNTIF(G$20:G54,"&gt;0")</f>
        <v>32</v>
      </c>
      <c r="I54" s="29">
        <f t="shared" si="2"/>
        <v>0</v>
      </c>
    </row>
    <row r="55" spans="1:11" x14ac:dyDescent="0.35">
      <c r="A55" s="28">
        <v>36</v>
      </c>
      <c r="B55" s="35">
        <f t="shared" si="3"/>
        <v>2041</v>
      </c>
      <c r="C55" s="29">
        <f t="shared" si="4"/>
        <v>6.3664629124104977E-12</v>
      </c>
      <c r="D55" s="29">
        <f t="shared" si="0"/>
        <v>0</v>
      </c>
      <c r="E55" s="29">
        <f t="shared" si="5"/>
        <v>0</v>
      </c>
      <c r="F55" s="29">
        <f t="shared" si="1"/>
        <v>3.1513991416431966E-13</v>
      </c>
      <c r="G55" s="20">
        <f t="shared" si="7"/>
        <v>3823.5294117647059</v>
      </c>
      <c r="H55" s="20">
        <f>COUNTIF(G$20:G55,"&gt;0")</f>
        <v>33</v>
      </c>
      <c r="I55" s="29">
        <f t="shared" si="2"/>
        <v>0</v>
      </c>
    </row>
    <row r="56" spans="1:11" x14ac:dyDescent="0.35">
      <c r="A56" s="28">
        <v>37</v>
      </c>
      <c r="B56" s="35">
        <f t="shared" si="3"/>
        <v>2042</v>
      </c>
      <c r="C56" s="29">
        <f t="shared" si="4"/>
        <v>6.3664629124104977E-12</v>
      </c>
      <c r="D56" s="29">
        <f t="shared" si="0"/>
        <v>0</v>
      </c>
      <c r="E56" s="29">
        <f t="shared" si="5"/>
        <v>0</v>
      </c>
      <c r="F56" s="29">
        <f t="shared" si="1"/>
        <v>3.1513991416431966E-13</v>
      </c>
      <c r="G56" s="20">
        <f t="shared" si="7"/>
        <v>3823.5294117647059</v>
      </c>
      <c r="H56" s="20">
        <f>COUNTIF(G$20:G56,"&gt;0")</f>
        <v>34</v>
      </c>
      <c r="I56" s="29">
        <f t="shared" si="2"/>
        <v>0</v>
      </c>
      <c r="K56" s="36"/>
    </row>
    <row r="57" spans="1:11" x14ac:dyDescent="0.35">
      <c r="A57" s="28">
        <v>38</v>
      </c>
      <c r="B57" s="35">
        <f t="shared" si="3"/>
        <v>2043</v>
      </c>
      <c r="C57" s="29">
        <f t="shared" si="4"/>
        <v>6.3664629124104977E-12</v>
      </c>
      <c r="D57" s="29">
        <f t="shared" si="0"/>
        <v>0</v>
      </c>
      <c r="E57" s="29">
        <f t="shared" si="5"/>
        <v>0</v>
      </c>
      <c r="F57" s="29">
        <f t="shared" si="1"/>
        <v>3.1513991416431966E-13</v>
      </c>
      <c r="G57" s="20">
        <f t="shared" si="7"/>
        <v>3823.5294117647059</v>
      </c>
      <c r="H57" s="20">
        <f>COUNTIF(G$20:G57,"&gt;0")</f>
        <v>35</v>
      </c>
      <c r="I57" s="29">
        <f t="shared" si="2"/>
        <v>0</v>
      </c>
    </row>
    <row r="58" spans="1:11" x14ac:dyDescent="0.35">
      <c r="A58" s="28">
        <v>39</v>
      </c>
      <c r="B58" s="35">
        <f t="shared" si="3"/>
        <v>2044</v>
      </c>
      <c r="C58" s="29">
        <f t="shared" si="4"/>
        <v>6.3664629124104977E-12</v>
      </c>
      <c r="D58" s="29">
        <f t="shared" si="0"/>
        <v>0</v>
      </c>
      <c r="E58" s="29">
        <f t="shared" si="5"/>
        <v>0</v>
      </c>
      <c r="F58" s="29">
        <f t="shared" si="1"/>
        <v>3.1513991416431966E-13</v>
      </c>
      <c r="G58" s="20">
        <f t="shared" si="7"/>
        <v>3823.5294117647059</v>
      </c>
      <c r="H58" s="20">
        <f>COUNTIF(G$20:G58,"&gt;0")</f>
        <v>36</v>
      </c>
      <c r="I58" s="29">
        <f t="shared" si="2"/>
        <v>0</v>
      </c>
    </row>
    <row r="59" spans="1:11" x14ac:dyDescent="0.35">
      <c r="A59" s="28">
        <v>40</v>
      </c>
      <c r="B59" s="35">
        <f t="shared" si="3"/>
        <v>2045</v>
      </c>
      <c r="C59" s="29">
        <f t="shared" si="4"/>
        <v>6.3664629124104977E-12</v>
      </c>
      <c r="D59" s="29">
        <f t="shared" si="0"/>
        <v>0</v>
      </c>
      <c r="E59" s="29">
        <f t="shared" si="5"/>
        <v>0</v>
      </c>
      <c r="F59" s="29">
        <f t="shared" si="1"/>
        <v>3.1513991416431966E-13</v>
      </c>
      <c r="G59" s="20">
        <f t="shared" si="7"/>
        <v>3823.5294117647059</v>
      </c>
      <c r="H59" s="20">
        <f>COUNTIF(G$20:G59,"&gt;0")</f>
        <v>37</v>
      </c>
      <c r="I59" s="29">
        <f t="shared" si="2"/>
        <v>0</v>
      </c>
    </row>
    <row r="60" spans="1:11" ht="5.25" customHeight="1" x14ac:dyDescent="0.35">
      <c r="A60" s="30"/>
      <c r="B60" s="31"/>
      <c r="C60" s="31"/>
      <c r="D60" s="31"/>
      <c r="E60" s="31"/>
      <c r="F60" s="31"/>
      <c r="G60" s="32"/>
      <c r="H60" s="32"/>
      <c r="I60" s="31"/>
    </row>
    <row r="61" spans="1:11" x14ac:dyDescent="0.35">
      <c r="E61" s="29">
        <f>SUM(E20:E59)</f>
        <v>-126132.49999999994</v>
      </c>
      <c r="F61" s="29">
        <f>SUM(F20:F59)</f>
        <v>-38609.999999999985</v>
      </c>
      <c r="G61" s="20"/>
      <c r="H61" s="20"/>
      <c r="I61" s="29">
        <f>SUM(I20:I59)</f>
        <v>65000</v>
      </c>
    </row>
    <row r="63" spans="1:11" x14ac:dyDescent="0.35">
      <c r="E63" s="26" t="s">
        <v>20</v>
      </c>
      <c r="F63" s="26" t="s">
        <v>21</v>
      </c>
      <c r="G63" s="27" t="s">
        <v>29</v>
      </c>
      <c r="H63" s="27"/>
      <c r="I63" s="26" t="s">
        <v>22</v>
      </c>
    </row>
    <row r="67" spans="7:8" x14ac:dyDescent="0.35">
      <c r="G67" s="15"/>
      <c r="H67" s="15"/>
    </row>
  </sheetData>
  <phoneticPr fontId="8" type="noConversion"/>
  <pageMargins left="0.98425196850393704" right="0" top="0.59055118110236227" bottom="0.39370078740157483" header="0.51181102362204722" footer="0.51181102362204722"/>
  <pageSetup paperSize="9" scale="8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67"/>
  <sheetViews>
    <sheetView showGridLines="0" workbookViewId="0">
      <selection activeCell="F4" sqref="F4"/>
    </sheetView>
  </sheetViews>
  <sheetFormatPr baseColWidth="10" defaultColWidth="11.453125" defaultRowHeight="14" x14ac:dyDescent="0.35"/>
  <cols>
    <col min="1" max="1" width="5.7265625" style="15" customWidth="1"/>
    <col min="2" max="2" width="6.54296875" style="15" customWidth="1"/>
    <col min="3" max="3" width="10.81640625" style="15" customWidth="1"/>
    <col min="4" max="4" width="7.7265625" style="15" hidden="1" customWidth="1"/>
    <col min="5" max="5" width="9.26953125" style="15" customWidth="1"/>
    <col min="6" max="6" width="9.54296875" style="15" customWidth="1"/>
    <col min="7" max="7" width="9" style="17" hidden="1" customWidth="1"/>
    <col min="8" max="8" width="4.453125" style="17" hidden="1" customWidth="1"/>
    <col min="9" max="9" width="11.54296875" style="15" customWidth="1"/>
    <col min="10" max="16384" width="11.453125" style="15"/>
  </cols>
  <sheetData>
    <row r="1" spans="1:9" s="13" customFormat="1" ht="25.5" x14ac:dyDescent="0.35">
      <c r="A1" s="12" t="s">
        <v>30</v>
      </c>
      <c r="B1" s="12"/>
      <c r="C1" s="12"/>
      <c r="D1" s="12"/>
      <c r="E1" s="12"/>
      <c r="G1" s="14"/>
      <c r="H1" s="14"/>
    </row>
    <row r="2" spans="1:9" x14ac:dyDescent="0.35">
      <c r="G2" s="15"/>
      <c r="H2" s="15"/>
    </row>
    <row r="3" spans="1:9" s="17" customFormat="1" x14ac:dyDescent="0.35">
      <c r="E3" s="18" t="s">
        <v>20</v>
      </c>
      <c r="F3" s="18" t="s">
        <v>21</v>
      </c>
      <c r="G3" s="15"/>
      <c r="H3" s="15"/>
      <c r="I3" s="18" t="s">
        <v>35</v>
      </c>
    </row>
    <row r="4" spans="1:9" s="17" customFormat="1" x14ac:dyDescent="0.35">
      <c r="E4" s="33">
        <f>F4+I4</f>
        <v>5.9500000000000004E-2</v>
      </c>
      <c r="F4" s="34">
        <v>4.9500000000000002E-2</v>
      </c>
      <c r="G4" s="15"/>
      <c r="H4" s="15"/>
      <c r="I4" s="34">
        <v>0.01</v>
      </c>
    </row>
    <row r="5" spans="1:9" s="17" customFormat="1" x14ac:dyDescent="0.35">
      <c r="F5" s="19"/>
      <c r="G5" s="19"/>
      <c r="H5" s="19"/>
      <c r="I5" s="19"/>
    </row>
    <row r="6" spans="1:9" s="17" customFormat="1" x14ac:dyDescent="0.35"/>
    <row r="7" spans="1:9" s="17" customFormat="1" x14ac:dyDescent="0.35">
      <c r="B7" s="21" t="s">
        <v>23</v>
      </c>
      <c r="C7" s="23">
        <f>DATA!B24</f>
        <v>-50000</v>
      </c>
      <c r="D7" s="25"/>
      <c r="F7" s="24" t="s">
        <v>33</v>
      </c>
      <c r="I7" s="16"/>
    </row>
    <row r="8" spans="1:9" s="17" customFormat="1" x14ac:dyDescent="0.35">
      <c r="B8" s="21" t="s">
        <v>25</v>
      </c>
      <c r="C8" s="22">
        <v>1</v>
      </c>
      <c r="D8" s="25"/>
      <c r="F8" s="24" t="s">
        <v>31</v>
      </c>
      <c r="I8" s="16"/>
    </row>
    <row r="9" spans="1:9" s="17" customFormat="1" x14ac:dyDescent="0.35">
      <c r="B9" s="21" t="s">
        <v>26</v>
      </c>
      <c r="C9" s="23">
        <f>C7/C8</f>
        <v>-50000</v>
      </c>
      <c r="D9" s="25"/>
    </row>
    <row r="10" spans="1:9" s="17" customFormat="1" x14ac:dyDescent="0.35">
      <c r="C10" s="25"/>
      <c r="D10" s="25"/>
      <c r="E10" s="25"/>
    </row>
    <row r="11" spans="1:9" s="17" customFormat="1" x14ac:dyDescent="0.35">
      <c r="C11" s="25"/>
      <c r="D11" s="25"/>
      <c r="E11" s="25"/>
    </row>
    <row r="12" spans="1:9" s="17" customFormat="1" hidden="1" x14ac:dyDescent="0.35">
      <c r="C12" s="25"/>
      <c r="D12" s="25"/>
      <c r="E12" s="25"/>
    </row>
    <row r="13" spans="1:9" hidden="1" x14ac:dyDescent="0.35"/>
    <row r="14" spans="1:9" hidden="1" x14ac:dyDescent="0.35">
      <c r="F14" s="24" t="s">
        <v>34</v>
      </c>
      <c r="I14" s="20">
        <f>IF(I4&gt;0,-E4*C9,-E4*C9-I15)</f>
        <v>2975</v>
      </c>
    </row>
    <row r="15" spans="1:9" hidden="1" x14ac:dyDescent="0.35">
      <c r="I15" s="23">
        <f>IF(I7=0,0,C9/I7)</f>
        <v>0</v>
      </c>
    </row>
    <row r="16" spans="1:9" hidden="1" x14ac:dyDescent="0.35"/>
    <row r="17" spans="1:11" hidden="1" x14ac:dyDescent="0.35"/>
    <row r="18" spans="1:11" x14ac:dyDescent="0.35">
      <c r="A18" s="26" t="s">
        <v>27</v>
      </c>
      <c r="B18" s="26" t="s">
        <v>17</v>
      </c>
      <c r="C18" s="26" t="s">
        <v>28</v>
      </c>
      <c r="D18" s="26"/>
      <c r="E18" s="26" t="s">
        <v>20</v>
      </c>
      <c r="F18" s="26" t="s">
        <v>21</v>
      </c>
      <c r="G18" s="27" t="s">
        <v>24</v>
      </c>
      <c r="H18" s="27"/>
      <c r="I18" s="26" t="s">
        <v>22</v>
      </c>
    </row>
    <row r="20" spans="1:11" x14ac:dyDescent="0.35">
      <c r="A20" s="28">
        <v>1</v>
      </c>
      <c r="B20" s="35">
        <f>DATA!D24</f>
        <v>2004</v>
      </c>
      <c r="C20" s="20">
        <f>C9</f>
        <v>-50000</v>
      </c>
      <c r="D20" s="29">
        <f t="shared" ref="D20:D59" si="0">IF(-C20&gt;I$14,1,0)</f>
        <v>1</v>
      </c>
      <c r="E20" s="29">
        <f>IF(D20=0,C20,IF(I20=0,F20,IF(C20&gt;-I$14,C20+F20,-I$14)))</f>
        <v>-2975</v>
      </c>
      <c r="F20" s="29">
        <f t="shared" ref="F20:F59" si="1">C20*F$4</f>
        <v>-2475</v>
      </c>
      <c r="G20" s="20">
        <f>IF(AND(I$4&gt;0,D20&gt;0),I$14+F20,IF(I8&gt;0,0,-I$15))</f>
        <v>500</v>
      </c>
      <c r="H20" s="20">
        <f>COUNTIF(G$20:G20,"&gt;0")</f>
        <v>1</v>
      </c>
      <c r="I20" s="29">
        <f t="shared" ref="I20:I59" si="2">IF(I$4&gt;0,G20,IF(AND(I$7&gt;0,H20&lt;=I$7),G20,0))</f>
        <v>500</v>
      </c>
      <c r="K20" s="36"/>
    </row>
    <row r="21" spans="1:11" x14ac:dyDescent="0.35">
      <c r="A21" s="28">
        <v>2</v>
      </c>
      <c r="B21" s="35">
        <f t="shared" ref="B21:B59" si="3">B20+1</f>
        <v>2005</v>
      </c>
      <c r="C21" s="29">
        <f t="shared" ref="C21:C59" si="4">C20+I20</f>
        <v>-49500</v>
      </c>
      <c r="D21" s="29">
        <f t="shared" si="0"/>
        <v>1</v>
      </c>
      <c r="E21" s="29">
        <f t="shared" ref="E21:E59" si="5">IF(D21+D20=0,0,IF(D21=0,C21,IF(I21=0,F21,IF(C21&gt;-I$14,C21+F21,-I$14))))</f>
        <v>-2975</v>
      </c>
      <c r="F21" s="29">
        <f t="shared" si="1"/>
        <v>-2450.25</v>
      </c>
      <c r="G21" s="20">
        <f>IF(AND(I$4&gt;0,D21+D20=2),I$14+F21,IF(AND(I$4&gt;0,D21+D20=1),-C21,IF(I8&gt;1,0,-I$15)))</f>
        <v>524.75</v>
      </c>
      <c r="H21" s="20">
        <f>COUNTIF(G$20:G21,"&gt;0")</f>
        <v>2</v>
      </c>
      <c r="I21" s="29">
        <f t="shared" si="2"/>
        <v>524.75</v>
      </c>
    </row>
    <row r="22" spans="1:11" x14ac:dyDescent="0.35">
      <c r="A22" s="28">
        <v>3</v>
      </c>
      <c r="B22" s="35">
        <f t="shared" si="3"/>
        <v>2006</v>
      </c>
      <c r="C22" s="29">
        <f t="shared" si="4"/>
        <v>-48975.25</v>
      </c>
      <c r="D22" s="29">
        <f t="shared" si="0"/>
        <v>1</v>
      </c>
      <c r="E22" s="29">
        <f t="shared" si="5"/>
        <v>-2975</v>
      </c>
      <c r="F22" s="29">
        <f t="shared" si="1"/>
        <v>-2424.2748750000001</v>
      </c>
      <c r="G22" s="20">
        <f>IF(AND(I$4&gt;0,D22+D21=2),I$14+F22,IF(AND(I$4&gt;0,D22+D21=1),-C22,IF(I8&gt;2,0,-I$15)))</f>
        <v>550.72512499999993</v>
      </c>
      <c r="H22" s="20">
        <f>COUNTIF(G$20:G22,"&gt;0")</f>
        <v>3</v>
      </c>
      <c r="I22" s="29">
        <f t="shared" si="2"/>
        <v>550.72512499999993</v>
      </c>
    </row>
    <row r="23" spans="1:11" x14ac:dyDescent="0.35">
      <c r="A23" s="28">
        <v>4</v>
      </c>
      <c r="B23" s="35">
        <f t="shared" si="3"/>
        <v>2007</v>
      </c>
      <c r="C23" s="29">
        <f t="shared" si="4"/>
        <v>-48424.524875000003</v>
      </c>
      <c r="D23" s="29">
        <f t="shared" si="0"/>
        <v>1</v>
      </c>
      <c r="E23" s="29">
        <f t="shared" si="5"/>
        <v>-2975</v>
      </c>
      <c r="F23" s="29">
        <f t="shared" si="1"/>
        <v>-2397.0139813125002</v>
      </c>
      <c r="G23" s="20">
        <f t="shared" ref="G23:G36" si="6">IF(AND(I$4&gt;0,D23+D22=2),I$14+F23,IF(AND(I$4&gt;0,D23+D22=1),-C23,-I$15))</f>
        <v>577.98601868749984</v>
      </c>
      <c r="H23" s="20">
        <f>COUNTIF(G$20:G23,"&gt;0")</f>
        <v>4</v>
      </c>
      <c r="I23" s="29">
        <f t="shared" si="2"/>
        <v>577.98601868749984</v>
      </c>
    </row>
    <row r="24" spans="1:11" x14ac:dyDescent="0.35">
      <c r="A24" s="28">
        <v>5</v>
      </c>
      <c r="B24" s="35">
        <f t="shared" si="3"/>
        <v>2008</v>
      </c>
      <c r="C24" s="29">
        <f t="shared" si="4"/>
        <v>-47846.538856312502</v>
      </c>
      <c r="D24" s="29">
        <f t="shared" si="0"/>
        <v>1</v>
      </c>
      <c r="E24" s="29">
        <f t="shared" si="5"/>
        <v>-2975</v>
      </c>
      <c r="F24" s="29">
        <f t="shared" si="1"/>
        <v>-2368.4036733874691</v>
      </c>
      <c r="G24" s="20">
        <f t="shared" si="6"/>
        <v>606.5963266125309</v>
      </c>
      <c r="H24" s="20">
        <f>COUNTIF(G$20:G24,"&gt;0")</f>
        <v>5</v>
      </c>
      <c r="I24" s="29">
        <f t="shared" si="2"/>
        <v>606.5963266125309</v>
      </c>
    </row>
    <row r="25" spans="1:11" x14ac:dyDescent="0.35">
      <c r="A25" s="28">
        <v>6</v>
      </c>
      <c r="B25" s="35">
        <f t="shared" si="3"/>
        <v>2009</v>
      </c>
      <c r="C25" s="29">
        <f t="shared" si="4"/>
        <v>-47239.942529699969</v>
      </c>
      <c r="D25" s="29">
        <f t="shared" si="0"/>
        <v>1</v>
      </c>
      <c r="E25" s="29">
        <f t="shared" si="5"/>
        <v>-2975</v>
      </c>
      <c r="F25" s="29">
        <f t="shared" si="1"/>
        <v>-2338.3771552201488</v>
      </c>
      <c r="G25" s="20">
        <f t="shared" si="6"/>
        <v>636.62284477985122</v>
      </c>
      <c r="H25" s="20">
        <f>COUNTIF(G$20:G25,"&gt;0")</f>
        <v>6</v>
      </c>
      <c r="I25" s="29">
        <f t="shared" si="2"/>
        <v>636.62284477985122</v>
      </c>
    </row>
    <row r="26" spans="1:11" x14ac:dyDescent="0.35">
      <c r="A26" s="28">
        <v>7</v>
      </c>
      <c r="B26" s="35">
        <f t="shared" si="3"/>
        <v>2010</v>
      </c>
      <c r="C26" s="29">
        <f t="shared" si="4"/>
        <v>-46603.319684920119</v>
      </c>
      <c r="D26" s="29">
        <f t="shared" si="0"/>
        <v>1</v>
      </c>
      <c r="E26" s="29">
        <f t="shared" si="5"/>
        <v>-2975</v>
      </c>
      <c r="F26" s="29">
        <f t="shared" si="1"/>
        <v>-2306.8643244035461</v>
      </c>
      <c r="G26" s="20">
        <f t="shared" si="6"/>
        <v>668.13567559645389</v>
      </c>
      <c r="H26" s="20">
        <f>COUNTIF(G$20:G26,"&gt;0")</f>
        <v>7</v>
      </c>
      <c r="I26" s="29">
        <f t="shared" si="2"/>
        <v>668.13567559645389</v>
      </c>
    </row>
    <row r="27" spans="1:11" x14ac:dyDescent="0.35">
      <c r="A27" s="28">
        <v>8</v>
      </c>
      <c r="B27" s="35">
        <f t="shared" si="3"/>
        <v>2011</v>
      </c>
      <c r="C27" s="29">
        <f t="shared" si="4"/>
        <v>-45935.184009323668</v>
      </c>
      <c r="D27" s="29">
        <f t="shared" si="0"/>
        <v>1</v>
      </c>
      <c r="E27" s="29">
        <f t="shared" si="5"/>
        <v>-2975</v>
      </c>
      <c r="F27" s="29">
        <f t="shared" si="1"/>
        <v>-2273.7916084615217</v>
      </c>
      <c r="G27" s="20">
        <f t="shared" si="6"/>
        <v>701.20839153847828</v>
      </c>
      <c r="H27" s="20">
        <f>COUNTIF(G$20:G27,"&gt;0")</f>
        <v>8</v>
      </c>
      <c r="I27" s="29">
        <f t="shared" si="2"/>
        <v>701.20839153847828</v>
      </c>
    </row>
    <row r="28" spans="1:11" x14ac:dyDescent="0.35">
      <c r="A28" s="28">
        <v>9</v>
      </c>
      <c r="B28" s="35">
        <f t="shared" si="3"/>
        <v>2012</v>
      </c>
      <c r="C28" s="29">
        <f t="shared" si="4"/>
        <v>-45233.975617785189</v>
      </c>
      <c r="D28" s="29">
        <f t="shared" si="0"/>
        <v>1</v>
      </c>
      <c r="E28" s="29">
        <f t="shared" si="5"/>
        <v>-2975</v>
      </c>
      <c r="F28" s="29">
        <f t="shared" si="1"/>
        <v>-2239.0817930803669</v>
      </c>
      <c r="G28" s="20">
        <f t="shared" si="6"/>
        <v>735.91820691963312</v>
      </c>
      <c r="H28" s="20">
        <f>COUNTIF(G$20:G28,"&gt;0")</f>
        <v>9</v>
      </c>
      <c r="I28" s="29">
        <f t="shared" si="2"/>
        <v>735.91820691963312</v>
      </c>
    </row>
    <row r="29" spans="1:11" x14ac:dyDescent="0.35">
      <c r="A29" s="28">
        <v>10</v>
      </c>
      <c r="B29" s="35">
        <f t="shared" si="3"/>
        <v>2013</v>
      </c>
      <c r="C29" s="29">
        <f t="shared" si="4"/>
        <v>-44498.057410865556</v>
      </c>
      <c r="D29" s="29">
        <f t="shared" si="0"/>
        <v>1</v>
      </c>
      <c r="E29" s="29">
        <f t="shared" si="5"/>
        <v>-2975</v>
      </c>
      <c r="F29" s="29">
        <f t="shared" si="1"/>
        <v>-2202.653841837845</v>
      </c>
      <c r="G29" s="20">
        <f t="shared" si="6"/>
        <v>772.34615816215501</v>
      </c>
      <c r="H29" s="20">
        <f>COUNTIF(G$20:G29,"&gt;0")</f>
        <v>10</v>
      </c>
      <c r="I29" s="29">
        <f t="shared" si="2"/>
        <v>772.34615816215501</v>
      </c>
    </row>
    <row r="30" spans="1:11" x14ac:dyDescent="0.35">
      <c r="A30" s="28">
        <v>11</v>
      </c>
      <c r="B30" s="35">
        <f t="shared" si="3"/>
        <v>2014</v>
      </c>
      <c r="C30" s="29">
        <f t="shared" si="4"/>
        <v>-43725.711252703404</v>
      </c>
      <c r="D30" s="29">
        <f t="shared" si="0"/>
        <v>1</v>
      </c>
      <c r="E30" s="29">
        <f t="shared" si="5"/>
        <v>-2975</v>
      </c>
      <c r="F30" s="29">
        <f t="shared" si="1"/>
        <v>-2164.4227070088186</v>
      </c>
      <c r="G30" s="20">
        <f t="shared" si="6"/>
        <v>810.57729299118137</v>
      </c>
      <c r="H30" s="20">
        <f>COUNTIF(G$20:G30,"&gt;0")</f>
        <v>11</v>
      </c>
      <c r="I30" s="29">
        <f t="shared" si="2"/>
        <v>810.57729299118137</v>
      </c>
    </row>
    <row r="31" spans="1:11" x14ac:dyDescent="0.35">
      <c r="A31" s="28">
        <v>12</v>
      </c>
      <c r="B31" s="35">
        <f t="shared" si="3"/>
        <v>2015</v>
      </c>
      <c r="C31" s="29">
        <f t="shared" si="4"/>
        <v>-42915.133959712221</v>
      </c>
      <c r="D31" s="29">
        <f t="shared" si="0"/>
        <v>1</v>
      </c>
      <c r="E31" s="29">
        <f t="shared" si="5"/>
        <v>-2975</v>
      </c>
      <c r="F31" s="29">
        <f t="shared" si="1"/>
        <v>-2124.299131005755</v>
      </c>
      <c r="G31" s="20">
        <f t="shared" si="6"/>
        <v>850.70086899424496</v>
      </c>
      <c r="H31" s="20">
        <f>COUNTIF(G$20:G31,"&gt;0")</f>
        <v>12</v>
      </c>
      <c r="I31" s="29">
        <f t="shared" si="2"/>
        <v>850.70086899424496</v>
      </c>
    </row>
    <row r="32" spans="1:11" x14ac:dyDescent="0.35">
      <c r="A32" s="28">
        <v>13</v>
      </c>
      <c r="B32" s="35">
        <f t="shared" si="3"/>
        <v>2016</v>
      </c>
      <c r="C32" s="29">
        <f t="shared" si="4"/>
        <v>-42064.433090717976</v>
      </c>
      <c r="D32" s="29">
        <f t="shared" si="0"/>
        <v>1</v>
      </c>
      <c r="E32" s="29">
        <f t="shared" si="5"/>
        <v>-2975</v>
      </c>
      <c r="F32" s="29">
        <f t="shared" si="1"/>
        <v>-2082.1894379905398</v>
      </c>
      <c r="G32" s="20">
        <f t="shared" si="6"/>
        <v>892.81056200946023</v>
      </c>
      <c r="H32" s="20">
        <f>COUNTIF(G$20:G32,"&gt;0")</f>
        <v>13</v>
      </c>
      <c r="I32" s="29">
        <f t="shared" si="2"/>
        <v>892.81056200946023</v>
      </c>
    </row>
    <row r="33" spans="1:9" x14ac:dyDescent="0.35">
      <c r="A33" s="28">
        <v>14</v>
      </c>
      <c r="B33" s="35">
        <f t="shared" si="3"/>
        <v>2017</v>
      </c>
      <c r="C33" s="29">
        <f t="shared" si="4"/>
        <v>-41171.622528708518</v>
      </c>
      <c r="D33" s="29">
        <f t="shared" si="0"/>
        <v>1</v>
      </c>
      <c r="E33" s="29">
        <f t="shared" si="5"/>
        <v>-2975</v>
      </c>
      <c r="F33" s="29">
        <f t="shared" si="1"/>
        <v>-2037.9953151710718</v>
      </c>
      <c r="G33" s="20">
        <f t="shared" si="6"/>
        <v>937.00468482892825</v>
      </c>
      <c r="H33" s="20">
        <f>COUNTIF(G$20:G33,"&gt;0")</f>
        <v>14</v>
      </c>
      <c r="I33" s="29">
        <f t="shared" si="2"/>
        <v>937.00468482892825</v>
      </c>
    </row>
    <row r="34" spans="1:9" x14ac:dyDescent="0.35">
      <c r="A34" s="28">
        <v>15</v>
      </c>
      <c r="B34" s="35">
        <f t="shared" si="3"/>
        <v>2018</v>
      </c>
      <c r="C34" s="29">
        <f t="shared" si="4"/>
        <v>-40234.617843879591</v>
      </c>
      <c r="D34" s="29">
        <f t="shared" si="0"/>
        <v>1</v>
      </c>
      <c r="E34" s="29">
        <f t="shared" si="5"/>
        <v>-2975</v>
      </c>
      <c r="F34" s="29">
        <f t="shared" si="1"/>
        <v>-1991.6135832720399</v>
      </c>
      <c r="G34" s="20">
        <f t="shared" si="6"/>
        <v>983.38641672796007</v>
      </c>
      <c r="H34" s="20">
        <f>COUNTIF(G$20:G34,"&gt;0")</f>
        <v>15</v>
      </c>
      <c r="I34" s="29">
        <f t="shared" si="2"/>
        <v>983.38641672796007</v>
      </c>
    </row>
    <row r="35" spans="1:9" x14ac:dyDescent="0.35">
      <c r="A35" s="28">
        <v>16</v>
      </c>
      <c r="B35" s="35">
        <f t="shared" si="3"/>
        <v>2019</v>
      </c>
      <c r="C35" s="29">
        <f t="shared" si="4"/>
        <v>-39251.23142715163</v>
      </c>
      <c r="D35" s="29">
        <f t="shared" si="0"/>
        <v>1</v>
      </c>
      <c r="E35" s="29">
        <f t="shared" si="5"/>
        <v>-2975</v>
      </c>
      <c r="F35" s="29">
        <f t="shared" si="1"/>
        <v>-1942.9359556440058</v>
      </c>
      <c r="G35" s="20">
        <f t="shared" si="6"/>
        <v>1032.0640443559942</v>
      </c>
      <c r="H35" s="20">
        <f>COUNTIF(G$20:G35,"&gt;0")</f>
        <v>16</v>
      </c>
      <c r="I35" s="29">
        <f t="shared" si="2"/>
        <v>1032.0640443559942</v>
      </c>
    </row>
    <row r="36" spans="1:9" x14ac:dyDescent="0.35">
      <c r="A36" s="28">
        <v>17</v>
      </c>
      <c r="B36" s="35">
        <f t="shared" si="3"/>
        <v>2020</v>
      </c>
      <c r="C36" s="29">
        <f t="shared" si="4"/>
        <v>-38219.167382795633</v>
      </c>
      <c r="D36" s="29">
        <f t="shared" si="0"/>
        <v>1</v>
      </c>
      <c r="E36" s="29">
        <f t="shared" si="5"/>
        <v>-2975</v>
      </c>
      <c r="F36" s="29">
        <f t="shared" si="1"/>
        <v>-1891.848785448384</v>
      </c>
      <c r="G36" s="20">
        <f t="shared" si="6"/>
        <v>1083.151214551616</v>
      </c>
      <c r="H36" s="20">
        <f>COUNTIF(G$20:G36,"&gt;0")</f>
        <v>17</v>
      </c>
      <c r="I36" s="29">
        <f t="shared" si="2"/>
        <v>1083.151214551616</v>
      </c>
    </row>
    <row r="37" spans="1:9" x14ac:dyDescent="0.35">
      <c r="A37" s="28">
        <v>18</v>
      </c>
      <c r="B37" s="35">
        <f t="shared" si="3"/>
        <v>2021</v>
      </c>
      <c r="C37" s="29">
        <f t="shared" si="4"/>
        <v>-37136.016168244016</v>
      </c>
      <c r="D37" s="29">
        <f t="shared" si="0"/>
        <v>1</v>
      </c>
      <c r="E37" s="29">
        <f t="shared" si="5"/>
        <v>-2975</v>
      </c>
      <c r="F37" s="29">
        <f t="shared" si="1"/>
        <v>-1838.2328003280788</v>
      </c>
      <c r="G37" s="20">
        <f>IF(AND(I$4&gt;0,D37+D36=2),I$14+F37,IF(AND(I$4&gt;0,D37+D36=1),-C37,-I$15))</f>
        <v>1136.7671996719212</v>
      </c>
      <c r="H37" s="20">
        <f>COUNTIF(G$20:G37,"&gt;0")</f>
        <v>18</v>
      </c>
      <c r="I37" s="29">
        <f t="shared" si="2"/>
        <v>1136.7671996719212</v>
      </c>
    </row>
    <row r="38" spans="1:9" x14ac:dyDescent="0.35">
      <c r="A38" s="28">
        <v>19</v>
      </c>
      <c r="B38" s="35">
        <f t="shared" si="3"/>
        <v>2022</v>
      </c>
      <c r="C38" s="29">
        <f t="shared" si="4"/>
        <v>-35999.248968572094</v>
      </c>
      <c r="D38" s="29">
        <f t="shared" si="0"/>
        <v>1</v>
      </c>
      <c r="E38" s="29">
        <f t="shared" si="5"/>
        <v>-2975</v>
      </c>
      <c r="F38" s="29">
        <f t="shared" si="1"/>
        <v>-1781.9628239443186</v>
      </c>
      <c r="G38" s="20">
        <f>IF(AND(I$4&gt;0,D38+D37=2),I$14+F38,IF(AND(I$4&gt;0,D38+D37=1),-C38,-I$15))</f>
        <v>1193.0371760556814</v>
      </c>
      <c r="H38" s="20">
        <f>COUNTIF(G$20:G38,"&gt;0")</f>
        <v>19</v>
      </c>
      <c r="I38" s="29">
        <f t="shared" si="2"/>
        <v>1193.0371760556814</v>
      </c>
    </row>
    <row r="39" spans="1:9" x14ac:dyDescent="0.35">
      <c r="A39" s="28">
        <v>20</v>
      </c>
      <c r="B39" s="35">
        <f t="shared" si="3"/>
        <v>2023</v>
      </c>
      <c r="C39" s="29">
        <f t="shared" si="4"/>
        <v>-34806.211792516413</v>
      </c>
      <c r="D39" s="29">
        <f t="shared" si="0"/>
        <v>1</v>
      </c>
      <c r="E39" s="29">
        <f t="shared" si="5"/>
        <v>-2975</v>
      </c>
      <c r="F39" s="29">
        <f t="shared" si="1"/>
        <v>-1722.9074837295625</v>
      </c>
      <c r="G39" s="20">
        <f t="shared" ref="G39:G59" si="7">IF(AND(I$4&gt;0,D39+D38=2),I$14+F39,IF(AND(I$4&gt;0,D39+D38=1),-C39,-I$15))</f>
        <v>1252.0925162704375</v>
      </c>
      <c r="H39" s="20">
        <f>COUNTIF(G$20:G39,"&gt;0")</f>
        <v>20</v>
      </c>
      <c r="I39" s="29">
        <f t="shared" si="2"/>
        <v>1252.0925162704375</v>
      </c>
    </row>
    <row r="40" spans="1:9" x14ac:dyDescent="0.35">
      <c r="A40" s="28">
        <v>21</v>
      </c>
      <c r="B40" s="35">
        <f t="shared" si="3"/>
        <v>2024</v>
      </c>
      <c r="C40" s="29">
        <f t="shared" si="4"/>
        <v>-33554.119276245976</v>
      </c>
      <c r="D40" s="29">
        <f t="shared" si="0"/>
        <v>1</v>
      </c>
      <c r="E40" s="29">
        <f t="shared" si="5"/>
        <v>-2975</v>
      </c>
      <c r="F40" s="29">
        <f t="shared" si="1"/>
        <v>-1660.9289041741758</v>
      </c>
      <c r="G40" s="20">
        <f t="shared" si="7"/>
        <v>1314.0710958258242</v>
      </c>
      <c r="H40" s="20">
        <f>COUNTIF(G$20:G40,"&gt;0")</f>
        <v>21</v>
      </c>
      <c r="I40" s="29">
        <f t="shared" si="2"/>
        <v>1314.0710958258242</v>
      </c>
    </row>
    <row r="41" spans="1:9" x14ac:dyDescent="0.35">
      <c r="A41" s="28">
        <v>22</v>
      </c>
      <c r="B41" s="35">
        <f t="shared" si="3"/>
        <v>2025</v>
      </c>
      <c r="C41" s="29">
        <f t="shared" si="4"/>
        <v>-32240.048180420152</v>
      </c>
      <c r="D41" s="29">
        <f t="shared" si="0"/>
        <v>1</v>
      </c>
      <c r="E41" s="29">
        <f t="shared" si="5"/>
        <v>-2975</v>
      </c>
      <c r="F41" s="29">
        <f t="shared" si="1"/>
        <v>-1595.8823849307976</v>
      </c>
      <c r="G41" s="20">
        <f t="shared" si="7"/>
        <v>1379.1176150692024</v>
      </c>
      <c r="H41" s="20">
        <f>COUNTIF(G$20:G41,"&gt;0")</f>
        <v>22</v>
      </c>
      <c r="I41" s="29">
        <f t="shared" si="2"/>
        <v>1379.1176150692024</v>
      </c>
    </row>
    <row r="42" spans="1:9" x14ac:dyDescent="0.35">
      <c r="A42" s="28">
        <v>23</v>
      </c>
      <c r="B42" s="35">
        <f t="shared" si="3"/>
        <v>2026</v>
      </c>
      <c r="C42" s="29">
        <f t="shared" si="4"/>
        <v>-30860.930565350951</v>
      </c>
      <c r="D42" s="29">
        <f t="shared" si="0"/>
        <v>1</v>
      </c>
      <c r="E42" s="29">
        <f t="shared" si="5"/>
        <v>-2975</v>
      </c>
      <c r="F42" s="29">
        <f t="shared" si="1"/>
        <v>-1527.6160629848721</v>
      </c>
      <c r="G42" s="20">
        <f t="shared" si="7"/>
        <v>1447.3839370151279</v>
      </c>
      <c r="H42" s="20">
        <f>COUNTIF(G$20:G42,"&gt;0")</f>
        <v>23</v>
      </c>
      <c r="I42" s="29">
        <f t="shared" si="2"/>
        <v>1447.3839370151279</v>
      </c>
    </row>
    <row r="43" spans="1:9" x14ac:dyDescent="0.35">
      <c r="A43" s="28">
        <v>24</v>
      </c>
      <c r="B43" s="35">
        <f t="shared" si="3"/>
        <v>2027</v>
      </c>
      <c r="C43" s="29">
        <f t="shared" si="4"/>
        <v>-29413.546628335822</v>
      </c>
      <c r="D43" s="29">
        <f t="shared" si="0"/>
        <v>1</v>
      </c>
      <c r="E43" s="29">
        <f t="shared" si="5"/>
        <v>-2975</v>
      </c>
      <c r="F43" s="29">
        <f t="shared" si="1"/>
        <v>-1455.9705581026233</v>
      </c>
      <c r="G43" s="20">
        <f t="shared" si="7"/>
        <v>1519.0294418973767</v>
      </c>
      <c r="H43" s="20">
        <f>COUNTIF(G$20:G43,"&gt;0")</f>
        <v>24</v>
      </c>
      <c r="I43" s="29">
        <f t="shared" si="2"/>
        <v>1519.0294418973767</v>
      </c>
    </row>
    <row r="44" spans="1:9" x14ac:dyDescent="0.35">
      <c r="A44" s="28">
        <v>25</v>
      </c>
      <c r="B44" s="35">
        <f t="shared" si="3"/>
        <v>2028</v>
      </c>
      <c r="C44" s="29">
        <f t="shared" si="4"/>
        <v>-27894.517186438447</v>
      </c>
      <c r="D44" s="29">
        <f t="shared" si="0"/>
        <v>1</v>
      </c>
      <c r="E44" s="29">
        <f t="shared" si="5"/>
        <v>-2975</v>
      </c>
      <c r="F44" s="29">
        <f t="shared" si="1"/>
        <v>-1380.7786007287032</v>
      </c>
      <c r="G44" s="20">
        <f t="shared" si="7"/>
        <v>1594.2213992712968</v>
      </c>
      <c r="H44" s="20">
        <f>COUNTIF(G$20:G44,"&gt;0")</f>
        <v>25</v>
      </c>
      <c r="I44" s="29">
        <f t="shared" si="2"/>
        <v>1594.2213992712968</v>
      </c>
    </row>
    <row r="45" spans="1:9" x14ac:dyDescent="0.35">
      <c r="A45" s="28">
        <v>26</v>
      </c>
      <c r="B45" s="35">
        <f t="shared" si="3"/>
        <v>2029</v>
      </c>
      <c r="C45" s="29">
        <f t="shared" si="4"/>
        <v>-26300.29578716715</v>
      </c>
      <c r="D45" s="29">
        <f t="shared" si="0"/>
        <v>1</v>
      </c>
      <c r="E45" s="29">
        <f t="shared" si="5"/>
        <v>-2975</v>
      </c>
      <c r="F45" s="29">
        <f t="shared" si="1"/>
        <v>-1301.864641464774</v>
      </c>
      <c r="G45" s="20">
        <f t="shared" si="7"/>
        <v>1673.135358535226</v>
      </c>
      <c r="H45" s="20">
        <f>COUNTIF(G$20:G45,"&gt;0")</f>
        <v>26</v>
      </c>
      <c r="I45" s="29">
        <f t="shared" si="2"/>
        <v>1673.135358535226</v>
      </c>
    </row>
    <row r="46" spans="1:9" x14ac:dyDescent="0.35">
      <c r="A46" s="28">
        <v>27</v>
      </c>
      <c r="B46" s="35">
        <f t="shared" si="3"/>
        <v>2030</v>
      </c>
      <c r="C46" s="29">
        <f t="shared" si="4"/>
        <v>-24627.160428631923</v>
      </c>
      <c r="D46" s="29">
        <f t="shared" si="0"/>
        <v>1</v>
      </c>
      <c r="E46" s="29">
        <f t="shared" si="5"/>
        <v>-2975</v>
      </c>
      <c r="F46" s="29">
        <f t="shared" si="1"/>
        <v>-1219.0444412172803</v>
      </c>
      <c r="G46" s="20">
        <f t="shared" si="7"/>
        <v>1755.9555587827197</v>
      </c>
      <c r="H46" s="20">
        <f>COUNTIF(G$20:G46,"&gt;0")</f>
        <v>27</v>
      </c>
      <c r="I46" s="29">
        <f t="shared" si="2"/>
        <v>1755.9555587827197</v>
      </c>
    </row>
    <row r="47" spans="1:9" x14ac:dyDescent="0.35">
      <c r="A47" s="28">
        <v>28</v>
      </c>
      <c r="B47" s="35">
        <f t="shared" si="3"/>
        <v>2031</v>
      </c>
      <c r="C47" s="29">
        <f t="shared" si="4"/>
        <v>-22871.204869849204</v>
      </c>
      <c r="D47" s="29">
        <f t="shared" si="0"/>
        <v>1</v>
      </c>
      <c r="E47" s="29">
        <f t="shared" si="5"/>
        <v>-2975</v>
      </c>
      <c r="F47" s="29">
        <f t="shared" si="1"/>
        <v>-1132.1246410575357</v>
      </c>
      <c r="G47" s="20">
        <f t="shared" si="7"/>
        <v>1842.8753589424643</v>
      </c>
      <c r="H47" s="20">
        <f>COUNTIF(G$20:G47,"&gt;0")</f>
        <v>28</v>
      </c>
      <c r="I47" s="29">
        <f t="shared" si="2"/>
        <v>1842.8753589424643</v>
      </c>
    </row>
    <row r="48" spans="1:9" x14ac:dyDescent="0.35">
      <c r="A48" s="28">
        <v>29</v>
      </c>
      <c r="B48" s="35">
        <f t="shared" si="3"/>
        <v>2032</v>
      </c>
      <c r="C48" s="29">
        <f t="shared" si="4"/>
        <v>-21028.32951090674</v>
      </c>
      <c r="D48" s="29">
        <f t="shared" si="0"/>
        <v>1</v>
      </c>
      <c r="E48" s="29">
        <f t="shared" si="5"/>
        <v>-2975</v>
      </c>
      <c r="F48" s="29">
        <f t="shared" si="1"/>
        <v>-1040.9023107898836</v>
      </c>
      <c r="G48" s="20">
        <f t="shared" si="7"/>
        <v>1934.0976892101164</v>
      </c>
      <c r="H48" s="20">
        <f>COUNTIF(G$20:G48,"&gt;0")</f>
        <v>29</v>
      </c>
      <c r="I48" s="29">
        <f t="shared" si="2"/>
        <v>1934.0976892101164</v>
      </c>
    </row>
    <row r="49" spans="1:11" x14ac:dyDescent="0.35">
      <c r="A49" s="28">
        <v>30</v>
      </c>
      <c r="B49" s="35">
        <f t="shared" si="3"/>
        <v>2033</v>
      </c>
      <c r="C49" s="29">
        <f t="shared" si="4"/>
        <v>-19094.231821696623</v>
      </c>
      <c r="D49" s="29">
        <f t="shared" si="0"/>
        <v>1</v>
      </c>
      <c r="E49" s="29">
        <f t="shared" si="5"/>
        <v>-2975</v>
      </c>
      <c r="F49" s="29">
        <f t="shared" si="1"/>
        <v>-945.16447517398285</v>
      </c>
      <c r="G49" s="20">
        <f t="shared" si="7"/>
        <v>2029.8355248260173</v>
      </c>
      <c r="H49" s="20">
        <f>COUNTIF(G$20:G49,"&gt;0")</f>
        <v>30</v>
      </c>
      <c r="I49" s="29">
        <f t="shared" si="2"/>
        <v>2029.8355248260173</v>
      </c>
    </row>
    <row r="50" spans="1:11" x14ac:dyDescent="0.35">
      <c r="A50" s="28">
        <v>31</v>
      </c>
      <c r="B50" s="35">
        <f t="shared" si="3"/>
        <v>2034</v>
      </c>
      <c r="C50" s="29">
        <f t="shared" si="4"/>
        <v>-17064.396296870607</v>
      </c>
      <c r="D50" s="29">
        <f t="shared" si="0"/>
        <v>1</v>
      </c>
      <c r="E50" s="29">
        <f t="shared" si="5"/>
        <v>-2975</v>
      </c>
      <c r="F50" s="29">
        <f t="shared" si="1"/>
        <v>-844.68761669509513</v>
      </c>
      <c r="G50" s="20">
        <f t="shared" si="7"/>
        <v>2130.3123833049049</v>
      </c>
      <c r="H50" s="20">
        <f>COUNTIF(G$20:G50,"&gt;0")</f>
        <v>31</v>
      </c>
      <c r="I50" s="29">
        <f t="shared" si="2"/>
        <v>2130.3123833049049</v>
      </c>
    </row>
    <row r="51" spans="1:11" x14ac:dyDescent="0.35">
      <c r="A51" s="28">
        <v>32</v>
      </c>
      <c r="B51" s="35">
        <f t="shared" si="3"/>
        <v>2035</v>
      </c>
      <c r="C51" s="29">
        <f t="shared" si="4"/>
        <v>-14934.083913565702</v>
      </c>
      <c r="D51" s="29">
        <f t="shared" si="0"/>
        <v>1</v>
      </c>
      <c r="E51" s="29">
        <f t="shared" si="5"/>
        <v>-2975</v>
      </c>
      <c r="F51" s="29">
        <f t="shared" si="1"/>
        <v>-739.2371537215023</v>
      </c>
      <c r="G51" s="20">
        <f t="shared" si="7"/>
        <v>2235.7628462784978</v>
      </c>
      <c r="H51" s="20">
        <f>COUNTIF(G$20:G51,"&gt;0")</f>
        <v>32</v>
      </c>
      <c r="I51" s="29">
        <f t="shared" si="2"/>
        <v>2235.7628462784978</v>
      </c>
    </row>
    <row r="52" spans="1:11" x14ac:dyDescent="0.35">
      <c r="A52" s="28">
        <v>33</v>
      </c>
      <c r="B52" s="35">
        <f t="shared" si="3"/>
        <v>2036</v>
      </c>
      <c r="C52" s="29">
        <f t="shared" si="4"/>
        <v>-12698.321067287205</v>
      </c>
      <c r="D52" s="29">
        <f t="shared" si="0"/>
        <v>1</v>
      </c>
      <c r="E52" s="29">
        <f t="shared" si="5"/>
        <v>-2975</v>
      </c>
      <c r="F52" s="29">
        <f t="shared" si="1"/>
        <v>-628.56689283071671</v>
      </c>
      <c r="G52" s="20">
        <f t="shared" si="7"/>
        <v>2346.4331071692832</v>
      </c>
      <c r="H52" s="20">
        <f>COUNTIF(G$20:G52,"&gt;0")</f>
        <v>33</v>
      </c>
      <c r="I52" s="29">
        <f t="shared" si="2"/>
        <v>2346.4331071692832</v>
      </c>
    </row>
    <row r="53" spans="1:11" x14ac:dyDescent="0.35">
      <c r="A53" s="28">
        <v>34</v>
      </c>
      <c r="B53" s="35">
        <f t="shared" si="3"/>
        <v>2037</v>
      </c>
      <c r="C53" s="29">
        <f t="shared" si="4"/>
        <v>-10351.887960117921</v>
      </c>
      <c r="D53" s="29">
        <f t="shared" si="0"/>
        <v>1</v>
      </c>
      <c r="E53" s="29">
        <f t="shared" si="5"/>
        <v>-2975</v>
      </c>
      <c r="F53" s="29">
        <f t="shared" si="1"/>
        <v>-512.41845402583715</v>
      </c>
      <c r="G53" s="20">
        <f t="shared" si="7"/>
        <v>2462.581545974163</v>
      </c>
      <c r="H53" s="20">
        <f>COUNTIF(G$20:G53,"&gt;0")</f>
        <v>34</v>
      </c>
      <c r="I53" s="29">
        <f t="shared" si="2"/>
        <v>2462.581545974163</v>
      </c>
    </row>
    <row r="54" spans="1:11" x14ac:dyDescent="0.35">
      <c r="A54" s="28">
        <v>35</v>
      </c>
      <c r="B54" s="35">
        <f t="shared" si="3"/>
        <v>2038</v>
      </c>
      <c r="C54" s="29">
        <f t="shared" si="4"/>
        <v>-7889.306414143759</v>
      </c>
      <c r="D54" s="29">
        <f t="shared" si="0"/>
        <v>1</v>
      </c>
      <c r="E54" s="29">
        <f t="shared" si="5"/>
        <v>-2975</v>
      </c>
      <c r="F54" s="29">
        <f t="shared" si="1"/>
        <v>-390.52066750011608</v>
      </c>
      <c r="G54" s="20">
        <f t="shared" si="7"/>
        <v>2584.4793324998841</v>
      </c>
      <c r="H54" s="20">
        <f>COUNTIF(G$20:G54,"&gt;0")</f>
        <v>35</v>
      </c>
      <c r="I54" s="29">
        <f t="shared" si="2"/>
        <v>2584.4793324998841</v>
      </c>
    </row>
    <row r="55" spans="1:11" x14ac:dyDescent="0.35">
      <c r="A55" s="28">
        <v>36</v>
      </c>
      <c r="B55" s="35">
        <f t="shared" si="3"/>
        <v>2039</v>
      </c>
      <c r="C55" s="29">
        <f t="shared" si="4"/>
        <v>-5304.8270816438744</v>
      </c>
      <c r="D55" s="29">
        <f t="shared" si="0"/>
        <v>1</v>
      </c>
      <c r="E55" s="29">
        <f t="shared" si="5"/>
        <v>-2975</v>
      </c>
      <c r="F55" s="29">
        <f t="shared" si="1"/>
        <v>-262.58894054137181</v>
      </c>
      <c r="G55" s="20">
        <f t="shared" si="7"/>
        <v>2712.4110594586282</v>
      </c>
      <c r="H55" s="20">
        <f>COUNTIF(G$20:G55,"&gt;0")</f>
        <v>36</v>
      </c>
      <c r="I55" s="29">
        <f t="shared" si="2"/>
        <v>2712.4110594586282</v>
      </c>
    </row>
    <row r="56" spans="1:11" x14ac:dyDescent="0.35">
      <c r="A56" s="28">
        <v>37</v>
      </c>
      <c r="B56" s="35">
        <f t="shared" si="3"/>
        <v>2040</v>
      </c>
      <c r="C56" s="29">
        <f t="shared" si="4"/>
        <v>-2592.4160221852462</v>
      </c>
      <c r="D56" s="29">
        <f t="shared" si="0"/>
        <v>0</v>
      </c>
      <c r="E56" s="29">
        <f t="shared" si="5"/>
        <v>-2592.4160221852462</v>
      </c>
      <c r="F56" s="29">
        <f t="shared" si="1"/>
        <v>-128.32459309816969</v>
      </c>
      <c r="G56" s="20">
        <f t="shared" si="7"/>
        <v>2592.4160221852462</v>
      </c>
      <c r="H56" s="20">
        <f>COUNTIF(G$20:G56,"&gt;0")</f>
        <v>37</v>
      </c>
      <c r="I56" s="29">
        <f t="shared" si="2"/>
        <v>2592.4160221852462</v>
      </c>
      <c r="K56" s="36"/>
    </row>
    <row r="57" spans="1:11" x14ac:dyDescent="0.35">
      <c r="A57" s="28">
        <v>38</v>
      </c>
      <c r="B57" s="35">
        <f t="shared" si="3"/>
        <v>2041</v>
      </c>
      <c r="C57" s="29">
        <f t="shared" si="4"/>
        <v>0</v>
      </c>
      <c r="D57" s="29">
        <f t="shared" si="0"/>
        <v>0</v>
      </c>
      <c r="E57" s="29">
        <f t="shared" si="5"/>
        <v>0</v>
      </c>
      <c r="F57" s="29">
        <f t="shared" si="1"/>
        <v>0</v>
      </c>
      <c r="G57" s="20">
        <f t="shared" si="7"/>
        <v>0</v>
      </c>
      <c r="H57" s="20">
        <f>COUNTIF(G$20:G57,"&gt;0")</f>
        <v>37</v>
      </c>
      <c r="I57" s="29">
        <f t="shared" si="2"/>
        <v>0</v>
      </c>
    </row>
    <row r="58" spans="1:11" x14ac:dyDescent="0.35">
      <c r="A58" s="28">
        <v>39</v>
      </c>
      <c r="B58" s="35">
        <f t="shared" si="3"/>
        <v>2042</v>
      </c>
      <c r="C58" s="29">
        <f t="shared" si="4"/>
        <v>0</v>
      </c>
      <c r="D58" s="29">
        <f t="shared" si="0"/>
        <v>0</v>
      </c>
      <c r="E58" s="29">
        <f t="shared" si="5"/>
        <v>0</v>
      </c>
      <c r="F58" s="29">
        <f t="shared" si="1"/>
        <v>0</v>
      </c>
      <c r="G58" s="20">
        <f t="shared" si="7"/>
        <v>0</v>
      </c>
      <c r="H58" s="20">
        <f>COUNTIF(G$20:G58,"&gt;0")</f>
        <v>37</v>
      </c>
      <c r="I58" s="29">
        <f t="shared" si="2"/>
        <v>0</v>
      </c>
    </row>
    <row r="59" spans="1:11" x14ac:dyDescent="0.35">
      <c r="A59" s="28">
        <v>40</v>
      </c>
      <c r="B59" s="35">
        <f t="shared" si="3"/>
        <v>2043</v>
      </c>
      <c r="C59" s="29">
        <f t="shared" si="4"/>
        <v>0</v>
      </c>
      <c r="D59" s="29">
        <f t="shared" si="0"/>
        <v>0</v>
      </c>
      <c r="E59" s="29">
        <f t="shared" si="5"/>
        <v>0</v>
      </c>
      <c r="F59" s="29">
        <f t="shared" si="1"/>
        <v>0</v>
      </c>
      <c r="G59" s="20">
        <f t="shared" si="7"/>
        <v>0</v>
      </c>
      <c r="H59" s="20">
        <f>COUNTIF(G$20:G59,"&gt;0")</f>
        <v>37</v>
      </c>
      <c r="I59" s="29">
        <f t="shared" si="2"/>
        <v>0</v>
      </c>
    </row>
    <row r="60" spans="1:11" ht="5.25" customHeight="1" x14ac:dyDescent="0.35">
      <c r="A60" s="30"/>
      <c r="B60" s="31"/>
      <c r="C60" s="31"/>
      <c r="D60" s="31"/>
      <c r="E60" s="31"/>
      <c r="F60" s="31"/>
      <c r="G60" s="32"/>
      <c r="H60" s="32"/>
      <c r="I60" s="31"/>
    </row>
    <row r="61" spans="1:11" x14ac:dyDescent="0.35">
      <c r="E61" s="29">
        <f>SUM(E20:E59)</f>
        <v>-109692.41602218525</v>
      </c>
      <c r="F61" s="29">
        <f>SUM(F20:F59)</f>
        <v>-59820.740615283394</v>
      </c>
      <c r="G61" s="20"/>
      <c r="H61" s="20"/>
      <c r="I61" s="29">
        <f>SUM(I20:I59)</f>
        <v>50000</v>
      </c>
    </row>
    <row r="63" spans="1:11" x14ac:dyDescent="0.35">
      <c r="E63" s="26" t="s">
        <v>20</v>
      </c>
      <c r="F63" s="26" t="s">
        <v>21</v>
      </c>
      <c r="G63" s="27" t="s">
        <v>29</v>
      </c>
      <c r="H63" s="27"/>
      <c r="I63" s="26" t="s">
        <v>22</v>
      </c>
    </row>
    <row r="67" spans="7:8" x14ac:dyDescent="0.35">
      <c r="G67" s="15"/>
      <c r="H67" s="15"/>
    </row>
  </sheetData>
  <phoneticPr fontId="8" type="noConversion"/>
  <pageMargins left="0.98425196850393704" right="0" top="0.59055118110236227" bottom="0.39370078740157483" header="0.51181102362204722" footer="0.51181102362204722"/>
  <pageSetup paperSize="9" scale="8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O100"/>
  <sheetViews>
    <sheetView showGridLines="0" zoomScale="75" workbookViewId="0"/>
  </sheetViews>
  <sheetFormatPr baseColWidth="10" defaultRowHeight="14" x14ac:dyDescent="0.35"/>
  <cols>
    <col min="1" max="1" width="8.1796875" customWidth="1"/>
    <col min="2" max="2" width="8" customWidth="1"/>
    <col min="3" max="5" width="12" customWidth="1"/>
    <col min="6" max="6" width="9.81640625" customWidth="1"/>
    <col min="7" max="7" width="9.7265625" customWidth="1"/>
    <col min="8" max="8" width="10.54296875" customWidth="1"/>
    <col min="9" max="13" width="10.453125" customWidth="1"/>
    <col min="14" max="19" width="10.54296875" customWidth="1"/>
    <col min="20" max="27" width="12" customWidth="1"/>
    <col min="28" max="29" width="10.54296875" customWidth="1"/>
    <col min="30" max="32" width="12" customWidth="1"/>
    <col min="33" max="33" width="2.453125" customWidth="1"/>
    <col min="34" max="36" width="12" customWidth="1"/>
    <col min="37" max="37" width="13.26953125" customWidth="1"/>
    <col min="38" max="38" width="4.1796875" customWidth="1"/>
    <col min="39" max="40" width="13.26953125" customWidth="1"/>
    <col min="41" max="41" width="19" customWidth="1"/>
  </cols>
  <sheetData>
    <row r="1" spans="1:41" x14ac:dyDescent="0.35">
      <c r="A1" t="s">
        <v>51</v>
      </c>
    </row>
    <row r="3" spans="1:41" s="38" customFormat="1" ht="11.5" x14ac:dyDescent="0.3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8">
        <v>9</v>
      </c>
      <c r="J3" s="38">
        <v>10</v>
      </c>
      <c r="K3" s="38">
        <v>11</v>
      </c>
      <c r="L3" s="38">
        <v>12</v>
      </c>
      <c r="M3" s="38">
        <v>13</v>
      </c>
      <c r="N3" s="38">
        <v>14</v>
      </c>
      <c r="O3" s="38">
        <v>15</v>
      </c>
      <c r="P3" s="38">
        <v>16</v>
      </c>
      <c r="Q3" s="38">
        <v>17</v>
      </c>
      <c r="R3" s="38">
        <v>18</v>
      </c>
      <c r="S3" s="38">
        <v>19</v>
      </c>
      <c r="T3" s="38">
        <v>20</v>
      </c>
      <c r="U3" s="38">
        <v>21</v>
      </c>
      <c r="V3" s="38">
        <v>22</v>
      </c>
      <c r="W3" s="38">
        <v>23</v>
      </c>
      <c r="X3" s="38">
        <v>24</v>
      </c>
      <c r="Y3" s="38">
        <v>25</v>
      </c>
      <c r="Z3" s="38">
        <v>26</v>
      </c>
      <c r="AA3" s="38">
        <v>27</v>
      </c>
      <c r="AB3" s="38">
        <v>28</v>
      </c>
      <c r="AC3" s="38">
        <v>29</v>
      </c>
      <c r="AD3" s="38">
        <v>30</v>
      </c>
      <c r="AE3" s="38">
        <v>31</v>
      </c>
      <c r="AF3" s="38">
        <v>32</v>
      </c>
      <c r="AG3" s="38">
        <v>33</v>
      </c>
      <c r="AH3" s="38">
        <v>34</v>
      </c>
      <c r="AI3" s="38">
        <v>35</v>
      </c>
      <c r="AJ3" s="38">
        <v>36</v>
      </c>
      <c r="AK3" s="38">
        <v>37</v>
      </c>
      <c r="AL3" s="38">
        <v>38</v>
      </c>
      <c r="AM3" s="38">
        <v>39</v>
      </c>
      <c r="AN3" s="38">
        <v>40</v>
      </c>
      <c r="AO3" s="38">
        <v>41</v>
      </c>
    </row>
    <row r="4" spans="1:41" s="11" customFormat="1" ht="45.75" customHeight="1" x14ac:dyDescent="0.35">
      <c r="A4" s="42" t="s">
        <v>17</v>
      </c>
      <c r="B4" s="42" t="s">
        <v>18</v>
      </c>
      <c r="C4" s="42" t="s">
        <v>69</v>
      </c>
      <c r="D4" s="42" t="s">
        <v>70</v>
      </c>
      <c r="E4" s="42" t="s">
        <v>45</v>
      </c>
      <c r="F4" s="42" t="s">
        <v>46</v>
      </c>
      <c r="G4" s="42" t="s">
        <v>19</v>
      </c>
      <c r="H4" s="42" t="s">
        <v>50</v>
      </c>
      <c r="I4" s="42" t="s">
        <v>48</v>
      </c>
      <c r="J4" s="42" t="s">
        <v>49</v>
      </c>
      <c r="K4" s="42" t="s">
        <v>85</v>
      </c>
      <c r="L4" s="42" t="s">
        <v>86</v>
      </c>
      <c r="M4" s="42" t="s">
        <v>87</v>
      </c>
      <c r="N4" s="42" t="s">
        <v>52</v>
      </c>
      <c r="O4" s="42" t="s">
        <v>53</v>
      </c>
      <c r="P4" s="42" t="s">
        <v>54</v>
      </c>
      <c r="Q4" s="42" t="s">
        <v>81</v>
      </c>
      <c r="R4" s="42" t="s">
        <v>82</v>
      </c>
      <c r="S4" s="42" t="s">
        <v>83</v>
      </c>
      <c r="T4" s="42" t="s">
        <v>55</v>
      </c>
      <c r="U4" s="42" t="s">
        <v>56</v>
      </c>
      <c r="V4" s="42" t="s">
        <v>57</v>
      </c>
      <c r="W4" s="42" t="s">
        <v>71</v>
      </c>
      <c r="X4" s="42" t="s">
        <v>72</v>
      </c>
      <c r="Y4" s="42" t="s">
        <v>73</v>
      </c>
      <c r="Z4" s="42" t="s">
        <v>74</v>
      </c>
      <c r="AA4" s="42" t="s">
        <v>75</v>
      </c>
      <c r="AB4" s="42" t="s">
        <v>76</v>
      </c>
      <c r="AC4" s="42" t="s">
        <v>96</v>
      </c>
      <c r="AD4" s="42" t="s">
        <v>77</v>
      </c>
      <c r="AE4" s="42" t="s">
        <v>78</v>
      </c>
      <c r="AF4" s="42" t="s">
        <v>79</v>
      </c>
      <c r="AH4" s="42" t="s">
        <v>80</v>
      </c>
      <c r="AI4" s="42" t="s">
        <v>88</v>
      </c>
      <c r="AJ4" s="42" t="s">
        <v>100</v>
      </c>
      <c r="AK4" s="42" t="s">
        <v>84</v>
      </c>
      <c r="AL4"/>
      <c r="AM4" s="42" t="s">
        <v>89</v>
      </c>
      <c r="AN4" s="42" t="s">
        <v>90</v>
      </c>
      <c r="AO4" s="42" t="s">
        <v>91</v>
      </c>
    </row>
    <row r="5" spans="1:41" s="11" customFormat="1" x14ac:dyDescent="0.35">
      <c r="A5" s="10"/>
      <c r="B5" s="10"/>
      <c r="C5" s="10"/>
      <c r="D5" s="10"/>
      <c r="E5" s="10"/>
      <c r="F5" s="46">
        <f>DATA!D11</f>
        <v>0.01</v>
      </c>
      <c r="G5" s="47">
        <f>DATA!D13</f>
        <v>0.02</v>
      </c>
      <c r="H5" s="47">
        <f>DATA!D18</f>
        <v>5.0000000000000001E-3</v>
      </c>
      <c r="I5" s="47">
        <f>DATA!D19</f>
        <v>-0.01</v>
      </c>
      <c r="J5" s="47">
        <f>DATA!D20</f>
        <v>0</v>
      </c>
      <c r="K5" s="48">
        <f>'Amo1'!$C7</f>
        <v>-80000</v>
      </c>
      <c r="L5" s="48">
        <f>'Amo2'!$C7</f>
        <v>-65000</v>
      </c>
      <c r="M5" s="48">
        <f>'Amo3'!$C7</f>
        <v>-50000</v>
      </c>
      <c r="N5" s="48">
        <f>'Amo1'!C7</f>
        <v>-80000</v>
      </c>
      <c r="O5" s="48">
        <f>'Amo2'!C7</f>
        <v>-65000</v>
      </c>
      <c r="P5" s="48">
        <f>'Amo3'!C7</f>
        <v>-50000</v>
      </c>
      <c r="Q5" s="47">
        <f>DATA!D30</f>
        <v>0.01</v>
      </c>
      <c r="R5" s="47">
        <f>DATA!D31</f>
        <v>0.01</v>
      </c>
      <c r="S5" s="47">
        <f>DATA!D32</f>
        <v>0</v>
      </c>
      <c r="T5" s="47">
        <f>DATA!D26</f>
        <v>0.01</v>
      </c>
      <c r="U5" s="47">
        <f>DATA!D27</f>
        <v>0.01</v>
      </c>
      <c r="V5" s="47">
        <f>DATA!D28</f>
        <v>0</v>
      </c>
      <c r="W5" s="49">
        <f>DATA!D15</f>
        <v>2020</v>
      </c>
      <c r="X5" s="49">
        <f>DATA!D16</f>
        <v>2030</v>
      </c>
      <c r="Y5" s="49">
        <f>DATA!D42</f>
        <v>2019</v>
      </c>
      <c r="Z5" s="49">
        <f>DATA!D43</f>
        <v>2029</v>
      </c>
      <c r="AA5" s="49">
        <f>DATA!D44</f>
        <v>2032</v>
      </c>
      <c r="AB5" s="48"/>
      <c r="AC5" s="49">
        <f>DATA!D53</f>
        <v>2050</v>
      </c>
      <c r="AD5" s="49">
        <f>DATA!D48</f>
        <v>2033</v>
      </c>
      <c r="AE5" s="49">
        <f>DATA!D49</f>
        <v>2033</v>
      </c>
      <c r="AF5" s="49">
        <f>DATA!D50</f>
        <v>2033</v>
      </c>
      <c r="AH5" s="49"/>
      <c r="AI5" s="49"/>
      <c r="AJ5" s="49"/>
      <c r="AK5" s="49"/>
      <c r="AL5"/>
      <c r="AM5" s="49"/>
      <c r="AN5" s="49"/>
      <c r="AO5" s="49"/>
    </row>
    <row r="6" spans="1:41" ht="25.5" customHeight="1" x14ac:dyDescent="0.35">
      <c r="A6" s="50">
        <f>DATA!B7</f>
        <v>2010</v>
      </c>
      <c r="B6" s="50">
        <f>DATA!D9</f>
        <v>46</v>
      </c>
      <c r="C6" s="51">
        <f>DATA!B34</f>
        <v>45600</v>
      </c>
      <c r="D6" s="51">
        <f>DATA!B35</f>
        <v>2000</v>
      </c>
      <c r="E6" s="51">
        <f>DATA!B11</f>
        <v>27000</v>
      </c>
      <c r="F6" s="51">
        <f>E6*F$5</f>
        <v>270</v>
      </c>
      <c r="G6" s="51">
        <f>DATA!B13</f>
        <v>16700</v>
      </c>
      <c r="H6" s="51">
        <f>DATA!B18</f>
        <v>95000</v>
      </c>
      <c r="I6" s="51">
        <f>DATA!B19</f>
        <v>90000</v>
      </c>
      <c r="J6" s="51">
        <f>DATA!B20</f>
        <v>0</v>
      </c>
      <c r="K6" s="51">
        <f>IF(K$5=0,0,IF(ISNA(VLOOKUP($A6,'Amo1'!$B:$C,2,FALSE)=FALSE),0,VLOOKUP($A6,'Amo1'!$B:$C,2,FALSE)))</f>
        <v>-56470.588235294126</v>
      </c>
      <c r="L6" s="51">
        <f>IF(L$5=0,0,IF(ISNA(VLOOKUP($A6,'Amo2'!$B:$C,2,FALSE)=FALSE),0,VLOOKUP($A6,'Amo2'!$B:$C,2,FALSE)))</f>
        <v>-61176.470588235294</v>
      </c>
      <c r="M6" s="51">
        <f>IF(M$5=0,0,IF(ISNA(VLOOKUP($A6,'Amo3'!$B:$C,2,FALSE)=FALSE),0,VLOOKUP($A6,'Amo3'!$B:$C,2,FALSE)))</f>
        <v>-46603.319684920119</v>
      </c>
      <c r="N6" s="51">
        <f>IF(N$5=0,0,IF(ISNA(VLOOKUP($A6,'Amo1'!$B:$E,4,FALSE)=FALSE),0,VLOOKUP($A6,'Amo1'!$B:$E,4,FALSE)))</f>
        <v>-8665.8823529411766</v>
      </c>
      <c r="O6" s="51">
        <f>IF(O$5=0,0,IF(ISNA(VLOOKUP($A6,'Amo2'!$B:$E,4,FALSE)=FALSE),0,VLOOKUP($A6,'Amo2'!$B:$E,4,FALSE)))</f>
        <v>-7041.0294117647063</v>
      </c>
      <c r="P6" s="51">
        <f>IF(P$5=0,0,IF(ISNA(VLOOKUP($A6,'Amo3'!$B:$E,4,FALSE)=FALSE),0,VLOOKUP($A6,'Amo3'!$B:$E,4,FALSE)))</f>
        <v>-2975</v>
      </c>
      <c r="Q6" s="51">
        <f>DATA!$B30</f>
        <v>-1000</v>
      </c>
      <c r="R6" s="51">
        <f>DATA!$B31</f>
        <v>-1000</v>
      </c>
      <c r="S6" s="51">
        <f>DATA!$B32</f>
        <v>0</v>
      </c>
      <c r="T6" s="51">
        <f>DATA!B26</f>
        <v>3000</v>
      </c>
      <c r="U6" s="51">
        <f>DATA!B27</f>
        <v>3600</v>
      </c>
      <c r="V6" s="51">
        <f>DATA!B28</f>
        <v>0</v>
      </c>
      <c r="W6" s="51">
        <f>IF($A6=W$5,DATA!$B$15,0)</f>
        <v>0</v>
      </c>
      <c r="X6" s="51">
        <f>IF($A6=X$5,DATA!$B$16,0)</f>
        <v>0</v>
      </c>
      <c r="Y6" s="51">
        <f>IF(Y$5&gt;=$A6,DATA!$B$42,0)</f>
        <v>-450</v>
      </c>
      <c r="Z6" s="51">
        <f>IF(Z$5&gt;=$A6,DATA!$B$43,0)</f>
        <v>-600</v>
      </c>
      <c r="AA6" s="51">
        <f>IF(AA$5&gt;=$A6,DATA!$B$44,0)</f>
        <v>-3400</v>
      </c>
      <c r="AB6" s="51">
        <f>DATA!B40+DATA!B41+DATA!B45</f>
        <v>-29000</v>
      </c>
      <c r="AC6" s="51">
        <f>IF(AC$5&lt;=$A6,DATA!$B$53,0)</f>
        <v>0</v>
      </c>
      <c r="AD6" s="51">
        <f>IF(AD$5&lt;=$A6,DATA!$B$48,0)</f>
        <v>0</v>
      </c>
      <c r="AE6" s="51">
        <f>IF(AE$5&lt;=$A6,DATA!$B$49,0)</f>
        <v>0</v>
      </c>
      <c r="AF6" s="51">
        <f>IF(AF$5&lt;=$A6,DATA!$B$50,0)</f>
        <v>0</v>
      </c>
      <c r="AH6" s="51">
        <f>SUM(C6:AF6)</f>
        <v>64787.709726844565</v>
      </c>
      <c r="AI6" s="51">
        <f>SUM(H6:M6)</f>
        <v>20749.621491550453</v>
      </c>
      <c r="AJ6" s="51">
        <f>G6</f>
        <v>16700</v>
      </c>
      <c r="AK6" s="51">
        <f>AH6-AI6-AJ6</f>
        <v>27338.088235294112</v>
      </c>
      <c r="AM6" s="51">
        <f>C6+D6+F6+T6+U6+V6+W6+X6+AD6+AE6+AF6</f>
        <v>54470</v>
      </c>
      <c r="AN6" s="51">
        <f>N6+O6+P6+Q6+R6+S6+Y6+Z6+AA6+AB6+AC6</f>
        <v>-54131.911764705881</v>
      </c>
      <c r="AO6" s="51">
        <f>SUM(AM6:AN6)</f>
        <v>338.08823529411893</v>
      </c>
    </row>
    <row r="7" spans="1:41" x14ac:dyDescent="0.35">
      <c r="A7" s="50">
        <f>A6+1</f>
        <v>2011</v>
      </c>
      <c r="B7" s="50">
        <f>B6+1</f>
        <v>47</v>
      </c>
      <c r="C7" s="51">
        <f>IF(A7&lt;=DATA!D$34,C$6,0)</f>
        <v>45600</v>
      </c>
      <c r="D7" s="51">
        <f>IF(A7&lt;=DATA!D$35,D$6,0)</f>
        <v>2000</v>
      </c>
      <c r="E7" s="51">
        <f>E6+AO6</f>
        <v>27338.088235294119</v>
      </c>
      <c r="F7" s="51">
        <f t="shared" ref="F7:F70" si="0">E7*F$5</f>
        <v>273.38088235294117</v>
      </c>
      <c r="G7" s="51">
        <f>G6*(1+G$5)</f>
        <v>17034</v>
      </c>
      <c r="H7" s="51">
        <f>H6*(1+H$5)</f>
        <v>95474.999999999985</v>
      </c>
      <c r="I7" s="51">
        <f t="shared" ref="I7:J22" si="1">I6*(1+I$5)</f>
        <v>89100</v>
      </c>
      <c r="J7" s="51">
        <f t="shared" si="1"/>
        <v>0</v>
      </c>
      <c r="K7" s="51">
        <f>IF(K$5=0,0,IF(ISNA(VLOOKUP($A7,'Amo1'!$B:$C,2,FALSE)=FALSE),0,VLOOKUP($A7,'Amo1'!$B:$C,2,FALSE)))</f>
        <v>-51764.705882352951</v>
      </c>
      <c r="L7" s="51">
        <f>IF(L$5=0,0,IF(ISNA(VLOOKUP($A7,'Amo2'!$B:$C,2,FALSE)=FALSE),0,VLOOKUP($A7,'Amo2'!$B:$C,2,FALSE)))</f>
        <v>-57352.941176470587</v>
      </c>
      <c r="M7" s="51">
        <f>IF(M$5=0,0,IF(ISNA(VLOOKUP($A7,'Amo3'!$B:$C,2,FALSE)=FALSE),0,VLOOKUP($A7,'Amo3'!$B:$C,2,FALSE)))</f>
        <v>-45935.184009323668</v>
      </c>
      <c r="N7" s="51">
        <f>IF(N$5=0,0,IF(ISNA(VLOOKUP($A7,'Amo1'!$B:$E,4,FALSE)=FALSE),0,VLOOKUP($A7,'Amo1'!$B:$E,4,FALSE)))</f>
        <v>-8665.8823529411766</v>
      </c>
      <c r="O7" s="51">
        <f>IF(O$5=0,0,IF(ISNA(VLOOKUP($A7,'Amo2'!$B:$E,4,FALSE)=FALSE),0,VLOOKUP($A7,'Amo2'!$B:$E,4,FALSE)))</f>
        <v>-7041.0294117647063</v>
      </c>
      <c r="P7" s="51">
        <f>IF(P$5=0,0,IF(ISNA(VLOOKUP($A7,'Amo3'!$B:$E,4,FALSE)=FALSE),0,VLOOKUP($A7,'Amo3'!$B:$E,4,FALSE)))</f>
        <v>-2975</v>
      </c>
      <c r="Q7" s="51">
        <f t="shared" ref="Q7:V7" si="2">Q6*(1+Q$5)</f>
        <v>-1010</v>
      </c>
      <c r="R7" s="51">
        <f t="shared" si="2"/>
        <v>-1010</v>
      </c>
      <c r="S7" s="51">
        <f t="shared" si="2"/>
        <v>0</v>
      </c>
      <c r="T7" s="51">
        <f t="shared" si="2"/>
        <v>3030</v>
      </c>
      <c r="U7" s="51">
        <f t="shared" si="2"/>
        <v>3636</v>
      </c>
      <c r="V7" s="51">
        <f t="shared" si="2"/>
        <v>0</v>
      </c>
      <c r="W7" s="51">
        <f>IF($A7=W$5,DATA!$B$15,0)</f>
        <v>0</v>
      </c>
      <c r="X7" s="51">
        <f>IF($A7=X$5,DATA!$B$16,0)</f>
        <v>0</v>
      </c>
      <c r="Y7" s="51">
        <f>IF(Y$5&gt;=$A7,DATA!$B$42,0)</f>
        <v>-450</v>
      </c>
      <c r="Z7" s="51">
        <f>IF(Z$5&gt;=$A7,DATA!$B$43,0)</f>
        <v>-600</v>
      </c>
      <c r="AA7" s="51">
        <f>IF(AA$5&gt;=$A7,DATA!$B$44,0)</f>
        <v>-3400</v>
      </c>
      <c r="AB7" s="51">
        <f>AB6</f>
        <v>-29000</v>
      </c>
      <c r="AC7" s="51">
        <f>IF(AC$5&lt;=$A7,DATA!$B$53,0)</f>
        <v>0</v>
      </c>
      <c r="AD7" s="51">
        <f>IF(AD$5&lt;=$A7,DATA!$B$48,0)</f>
        <v>0</v>
      </c>
      <c r="AE7" s="51">
        <f>IF(AE$5&lt;=$A7,DATA!$B$49,0)</f>
        <v>0</v>
      </c>
      <c r="AF7" s="51">
        <f>IF(AF$5&lt;=$A7,DATA!$B$50,0)</f>
        <v>0</v>
      </c>
      <c r="AH7" s="51">
        <f t="shared" ref="AH7:AH70" si="3">SUM(C7:AF7)</f>
        <v>74281.726284793927</v>
      </c>
      <c r="AI7" s="51">
        <f t="shared" ref="AI7:AI70" si="4">SUM(H7:M7)</f>
        <v>29522.168931852793</v>
      </c>
      <c r="AJ7" s="51">
        <f t="shared" ref="AJ7:AJ70" si="5">G7</f>
        <v>17034</v>
      </c>
      <c r="AK7" s="51">
        <f t="shared" ref="AK7:AK70" si="6">AH7-AI7-AJ7</f>
        <v>27725.557352941134</v>
      </c>
      <c r="AM7" s="51">
        <f t="shared" ref="AM7:AM70" si="7">C7+D7+F7+T7+U7+V7+W7+X7+AD7+AE7+AF7</f>
        <v>54539.38088235294</v>
      </c>
      <c r="AN7" s="51">
        <f t="shared" ref="AN7:AN70" si="8">N7+O7+P7+Q7+R7+S7+Y7+Z7+AA7+AB7+AC7</f>
        <v>-54151.911764705881</v>
      </c>
      <c r="AO7" s="51">
        <f t="shared" ref="AO7:AO70" si="9">SUM(AM7:AN7)</f>
        <v>387.46911764705874</v>
      </c>
    </row>
    <row r="8" spans="1:41" x14ac:dyDescent="0.35">
      <c r="A8" s="50">
        <f t="shared" ref="A8:A36" si="10">A7+1</f>
        <v>2012</v>
      </c>
      <c r="B8" s="50">
        <f t="shared" ref="B8:B36" si="11">B7+1</f>
        <v>48</v>
      </c>
      <c r="C8" s="51">
        <f>IF(A8&lt;=DATA!D$34,C$6,0)</f>
        <v>45600</v>
      </c>
      <c r="D8" s="51">
        <f>IF(A8&lt;=DATA!D$35,D$6,0)</f>
        <v>2000</v>
      </c>
      <c r="E8" s="51">
        <f t="shared" ref="E8:E71" si="12">E7+AO7</f>
        <v>27725.557352941178</v>
      </c>
      <c r="F8" s="51">
        <f t="shared" si="0"/>
        <v>277.25557352941178</v>
      </c>
      <c r="G8" s="51">
        <f t="shared" ref="G8:G71" si="13">G7*(1+G$5)</f>
        <v>17374.68</v>
      </c>
      <c r="H8" s="51">
        <f t="shared" ref="H8:H71" si="14">H7*(1+H$5)</f>
        <v>95952.374999999971</v>
      </c>
      <c r="I8" s="51">
        <f t="shared" si="1"/>
        <v>88209</v>
      </c>
      <c r="J8" s="51">
        <f t="shared" si="1"/>
        <v>0</v>
      </c>
      <c r="K8" s="51">
        <f>IF(K$5=0,0,IF(ISNA(VLOOKUP($A8,'Amo1'!$B:$C,2,FALSE)=FALSE),0,VLOOKUP($A8,'Amo1'!$B:$C,2,FALSE)))</f>
        <v>-47058.823529411777</v>
      </c>
      <c r="L8" s="51">
        <f>IF(L$5=0,0,IF(ISNA(VLOOKUP($A8,'Amo2'!$B:$C,2,FALSE)=FALSE),0,VLOOKUP($A8,'Amo2'!$B:$C,2,FALSE)))</f>
        <v>-53529.411764705881</v>
      </c>
      <c r="M8" s="51">
        <f>IF(M$5=0,0,IF(ISNA(VLOOKUP($A8,'Amo3'!$B:$C,2,FALSE)=FALSE),0,VLOOKUP($A8,'Amo3'!$B:$C,2,FALSE)))</f>
        <v>-45233.975617785189</v>
      </c>
      <c r="N8" s="51">
        <f>IF(N$5=0,0,IF(ISNA(VLOOKUP($A8,'Amo1'!$B:$E,4,FALSE)=FALSE),0,VLOOKUP($A8,'Amo1'!$B:$E,4,FALSE)))</f>
        <v>-8665.8823529411766</v>
      </c>
      <c r="O8" s="51">
        <f>IF(O$5=0,0,IF(ISNA(VLOOKUP($A8,'Amo2'!$B:$E,4,FALSE)=FALSE),0,VLOOKUP($A8,'Amo2'!$B:$E,4,FALSE)))</f>
        <v>-7041.0294117647063</v>
      </c>
      <c r="P8" s="51">
        <f>IF(P$5=0,0,IF(ISNA(VLOOKUP($A8,'Amo3'!$B:$E,4,FALSE)=FALSE),0,VLOOKUP($A8,'Amo3'!$B:$E,4,FALSE)))</f>
        <v>-2975</v>
      </c>
      <c r="Q8" s="51">
        <f t="shared" ref="Q8:Q71" si="15">Q7*(1+Q$5)</f>
        <v>-1020.1</v>
      </c>
      <c r="R8" s="51">
        <f t="shared" ref="R8:R71" si="16">R7*(1+R$5)</f>
        <v>-1020.1</v>
      </c>
      <c r="S8" s="51">
        <f t="shared" ref="S8:S71" si="17">S7*(1+S$5)</f>
        <v>0</v>
      </c>
      <c r="T8" s="51">
        <f t="shared" ref="T8:T71" si="18">T7*(1+T$5)</f>
        <v>3060.3</v>
      </c>
      <c r="U8" s="51">
        <f t="shared" ref="U8:U71" si="19">U7*(1+U$5)</f>
        <v>3672.36</v>
      </c>
      <c r="V8" s="51">
        <f t="shared" ref="V8:V71" si="20">V7*(1+V$5)</f>
        <v>0</v>
      </c>
      <c r="W8" s="51">
        <f>IF($A8=W$5,DATA!$B$15,0)</f>
        <v>0</v>
      </c>
      <c r="X8" s="51">
        <f>IF($A8=X$5,DATA!$B$16,0)</f>
        <v>0</v>
      </c>
      <c r="Y8" s="51">
        <f>IF(Y$5&gt;=$A8,DATA!$B$42,0)</f>
        <v>-450</v>
      </c>
      <c r="Z8" s="51">
        <f>IF(Z$5&gt;=$A8,DATA!$B$43,0)</f>
        <v>-600</v>
      </c>
      <c r="AA8" s="51">
        <f>IF(AA$5&gt;=$A8,DATA!$B$44,0)</f>
        <v>-3400</v>
      </c>
      <c r="AB8" s="51">
        <f t="shared" ref="AB8:AB71" si="21">AB7</f>
        <v>-29000</v>
      </c>
      <c r="AC8" s="51">
        <f>IF(AC$5&lt;=$A8,DATA!$B$53,0)</f>
        <v>0</v>
      </c>
      <c r="AD8" s="51">
        <f>IF(AD$5&lt;=$A8,DATA!$B$48,0)</f>
        <v>0</v>
      </c>
      <c r="AE8" s="51">
        <f>IF(AE$5&lt;=$A8,DATA!$B$49,0)</f>
        <v>0</v>
      </c>
      <c r="AF8" s="51">
        <f>IF(AF$5&lt;=$A8,DATA!$B$50,0)</f>
        <v>0</v>
      </c>
      <c r="AH8" s="51">
        <f t="shared" si="3"/>
        <v>83877.205249861872</v>
      </c>
      <c r="AI8" s="51">
        <f t="shared" si="4"/>
        <v>38339.164088097132</v>
      </c>
      <c r="AJ8" s="51">
        <f t="shared" si="5"/>
        <v>17374.68</v>
      </c>
      <c r="AK8" s="51">
        <f t="shared" si="6"/>
        <v>28163.36116176474</v>
      </c>
      <c r="AM8" s="51">
        <f t="shared" si="7"/>
        <v>54609.915573529419</v>
      </c>
      <c r="AN8" s="51">
        <f t="shared" si="8"/>
        <v>-54172.111764705878</v>
      </c>
      <c r="AO8" s="51">
        <f t="shared" si="9"/>
        <v>437.80380882354075</v>
      </c>
    </row>
    <row r="9" spans="1:41" x14ac:dyDescent="0.35">
      <c r="A9" s="50">
        <f t="shared" si="10"/>
        <v>2013</v>
      </c>
      <c r="B9" s="50">
        <f t="shared" si="11"/>
        <v>49</v>
      </c>
      <c r="C9" s="51">
        <f>IF(A9&lt;=DATA!D$34,C$6,0)</f>
        <v>45600</v>
      </c>
      <c r="D9" s="51">
        <f>IF(A9&lt;=DATA!D$35,D$6,0)</f>
        <v>2000</v>
      </c>
      <c r="E9" s="51">
        <f t="shared" si="12"/>
        <v>28163.361161764718</v>
      </c>
      <c r="F9" s="51">
        <f t="shared" si="0"/>
        <v>281.6336116176472</v>
      </c>
      <c r="G9" s="51">
        <f t="shared" si="13"/>
        <v>17722.173600000002</v>
      </c>
      <c r="H9" s="51">
        <f t="shared" si="14"/>
        <v>96432.136874999967</v>
      </c>
      <c r="I9" s="51">
        <f t="shared" si="1"/>
        <v>87326.91</v>
      </c>
      <c r="J9" s="51">
        <f t="shared" si="1"/>
        <v>0</v>
      </c>
      <c r="K9" s="51">
        <f>IF(K$5=0,0,IF(ISNA(VLOOKUP($A9,'Amo1'!$B:$C,2,FALSE)=FALSE),0,VLOOKUP($A9,'Amo1'!$B:$C,2,FALSE)))</f>
        <v>-42352.941176470602</v>
      </c>
      <c r="L9" s="51">
        <f>IF(L$5=0,0,IF(ISNA(VLOOKUP($A9,'Amo2'!$B:$C,2,FALSE)=FALSE),0,VLOOKUP($A9,'Amo2'!$B:$C,2,FALSE)))</f>
        <v>-49705.882352941175</v>
      </c>
      <c r="M9" s="51">
        <f>IF(M$5=0,0,IF(ISNA(VLOOKUP($A9,'Amo3'!$B:$C,2,FALSE)=FALSE),0,VLOOKUP($A9,'Amo3'!$B:$C,2,FALSE)))</f>
        <v>-44498.057410865556</v>
      </c>
      <c r="N9" s="51">
        <f>IF(N$5=0,0,IF(ISNA(VLOOKUP($A9,'Amo1'!$B:$E,4,FALSE)=FALSE),0,VLOOKUP($A9,'Amo1'!$B:$E,4,FALSE)))</f>
        <v>-8665.8823529411766</v>
      </c>
      <c r="O9" s="51">
        <f>IF(O$5=0,0,IF(ISNA(VLOOKUP($A9,'Amo2'!$B:$E,4,FALSE)=FALSE),0,VLOOKUP($A9,'Amo2'!$B:$E,4,FALSE)))</f>
        <v>-7041.0294117647063</v>
      </c>
      <c r="P9" s="51">
        <f>IF(P$5=0,0,IF(ISNA(VLOOKUP($A9,'Amo3'!$B:$E,4,FALSE)=FALSE),0,VLOOKUP($A9,'Amo3'!$B:$E,4,FALSE)))</f>
        <v>-2975</v>
      </c>
      <c r="Q9" s="51">
        <f t="shared" si="15"/>
        <v>-1030.3009999999999</v>
      </c>
      <c r="R9" s="51">
        <f t="shared" si="16"/>
        <v>-1030.3009999999999</v>
      </c>
      <c r="S9" s="51">
        <f t="shared" si="17"/>
        <v>0</v>
      </c>
      <c r="T9" s="51">
        <f t="shared" si="18"/>
        <v>3090.9030000000002</v>
      </c>
      <c r="U9" s="51">
        <f t="shared" si="19"/>
        <v>3709.0836000000004</v>
      </c>
      <c r="V9" s="51">
        <f t="shared" si="20"/>
        <v>0</v>
      </c>
      <c r="W9" s="51">
        <f>IF($A9=W$5,DATA!$B$15,0)</f>
        <v>0</v>
      </c>
      <c r="X9" s="51">
        <f>IF($A9=X$5,DATA!$B$16,0)</f>
        <v>0</v>
      </c>
      <c r="Y9" s="51">
        <f>IF(Y$5&gt;=$A9,DATA!$B$42,0)</f>
        <v>-450</v>
      </c>
      <c r="Z9" s="51">
        <f>IF(Z$5&gt;=$A9,DATA!$B$43,0)</f>
        <v>-600</v>
      </c>
      <c r="AA9" s="51">
        <f>IF(AA$5&gt;=$A9,DATA!$B$44,0)</f>
        <v>-3400</v>
      </c>
      <c r="AB9" s="51">
        <f t="shared" si="21"/>
        <v>-29000</v>
      </c>
      <c r="AC9" s="51">
        <f>IF(AC$5&lt;=$A9,DATA!$B$53,0)</f>
        <v>0</v>
      </c>
      <c r="AD9" s="51">
        <f>IF(AD$5&lt;=$A9,DATA!$B$48,0)</f>
        <v>0</v>
      </c>
      <c r="AE9" s="51">
        <f>IF(AE$5&lt;=$A9,DATA!$B$49,0)</f>
        <v>0</v>
      </c>
      <c r="AF9" s="51">
        <f>IF(AF$5&lt;=$A9,DATA!$B$50,0)</f>
        <v>0</v>
      </c>
      <c r="AH9" s="51">
        <f t="shared" si="3"/>
        <v>93576.807143399084</v>
      </c>
      <c r="AI9" s="51">
        <f t="shared" si="4"/>
        <v>47202.165934722638</v>
      </c>
      <c r="AJ9" s="51">
        <f t="shared" si="5"/>
        <v>17722.173600000002</v>
      </c>
      <c r="AK9" s="51">
        <f t="shared" si="6"/>
        <v>28652.467608676445</v>
      </c>
      <c r="AM9" s="51">
        <f t="shared" si="7"/>
        <v>54681.620211617643</v>
      </c>
      <c r="AN9" s="51">
        <f t="shared" si="8"/>
        <v>-54192.51376470588</v>
      </c>
      <c r="AO9" s="51">
        <f t="shared" si="9"/>
        <v>489.10644691176276</v>
      </c>
    </row>
    <row r="10" spans="1:41" x14ac:dyDescent="0.35">
      <c r="A10" s="50">
        <f t="shared" si="10"/>
        <v>2014</v>
      </c>
      <c r="B10" s="50">
        <f t="shared" si="11"/>
        <v>50</v>
      </c>
      <c r="C10" s="51">
        <f>IF(A10&lt;=DATA!D$34,C$6,0)</f>
        <v>45600</v>
      </c>
      <c r="D10" s="51">
        <f>IF(A10&lt;=DATA!D$35,D$6,0)</f>
        <v>2000</v>
      </c>
      <c r="E10" s="51">
        <f t="shared" si="12"/>
        <v>28652.467608676481</v>
      </c>
      <c r="F10" s="51">
        <f t="shared" si="0"/>
        <v>286.52467608676483</v>
      </c>
      <c r="G10" s="51">
        <f t="shared" si="13"/>
        <v>18076.617072000001</v>
      </c>
      <c r="H10" s="51">
        <f t="shared" si="14"/>
        <v>96914.297559374958</v>
      </c>
      <c r="I10" s="51">
        <f t="shared" si="1"/>
        <v>86453.640899999999</v>
      </c>
      <c r="J10" s="51">
        <f t="shared" si="1"/>
        <v>0</v>
      </c>
      <c r="K10" s="51">
        <f>IF(K$5=0,0,IF(ISNA(VLOOKUP($A10,'Amo1'!$B:$C,2,FALSE)=FALSE),0,VLOOKUP($A10,'Amo1'!$B:$C,2,FALSE)))</f>
        <v>-37647.058823529427</v>
      </c>
      <c r="L10" s="51">
        <f>IF(L$5=0,0,IF(ISNA(VLOOKUP($A10,'Amo2'!$B:$C,2,FALSE)=FALSE),0,VLOOKUP($A10,'Amo2'!$B:$C,2,FALSE)))</f>
        <v>-45882.352941176468</v>
      </c>
      <c r="M10" s="51">
        <f>IF(M$5=0,0,IF(ISNA(VLOOKUP($A10,'Amo3'!$B:$C,2,FALSE)=FALSE),0,VLOOKUP($A10,'Amo3'!$B:$C,2,FALSE)))</f>
        <v>-43725.711252703404</v>
      </c>
      <c r="N10" s="51">
        <f>IF(N$5=0,0,IF(ISNA(VLOOKUP($A10,'Amo1'!$B:$E,4,FALSE)=FALSE),0,VLOOKUP($A10,'Amo1'!$B:$E,4,FALSE)))</f>
        <v>-8665.8823529411766</v>
      </c>
      <c r="O10" s="51">
        <f>IF(O$5=0,0,IF(ISNA(VLOOKUP($A10,'Amo2'!$B:$E,4,FALSE)=FALSE),0,VLOOKUP($A10,'Amo2'!$B:$E,4,FALSE)))</f>
        <v>-7041.0294117647063</v>
      </c>
      <c r="P10" s="51">
        <f>IF(P$5=0,0,IF(ISNA(VLOOKUP($A10,'Amo3'!$B:$E,4,FALSE)=FALSE),0,VLOOKUP($A10,'Amo3'!$B:$E,4,FALSE)))</f>
        <v>-2975</v>
      </c>
      <c r="Q10" s="51">
        <f t="shared" si="15"/>
        <v>-1040.60401</v>
      </c>
      <c r="R10" s="51">
        <f t="shared" si="16"/>
        <v>-1040.60401</v>
      </c>
      <c r="S10" s="51">
        <f t="shared" si="17"/>
        <v>0</v>
      </c>
      <c r="T10" s="51">
        <f t="shared" si="18"/>
        <v>3121.8120300000005</v>
      </c>
      <c r="U10" s="51">
        <f t="shared" si="19"/>
        <v>3746.1744360000002</v>
      </c>
      <c r="V10" s="51">
        <f t="shared" si="20"/>
        <v>0</v>
      </c>
      <c r="W10" s="51">
        <f>IF($A10=W$5,DATA!$B$15,0)</f>
        <v>0</v>
      </c>
      <c r="X10" s="51">
        <f>IF($A10=X$5,DATA!$B$16,0)</f>
        <v>0</v>
      </c>
      <c r="Y10" s="51">
        <f>IF(Y$5&gt;=$A10,DATA!$B$42,0)</f>
        <v>-450</v>
      </c>
      <c r="Z10" s="51">
        <f>IF(Z$5&gt;=$A10,DATA!$B$43,0)</f>
        <v>-600</v>
      </c>
      <c r="AA10" s="51">
        <f>IF(AA$5&gt;=$A10,DATA!$B$44,0)</f>
        <v>-3400</v>
      </c>
      <c r="AB10" s="51">
        <f t="shared" si="21"/>
        <v>-29000</v>
      </c>
      <c r="AC10" s="51">
        <f>IF(AC$5&lt;=$A10,DATA!$B$53,0)</f>
        <v>0</v>
      </c>
      <c r="AD10" s="51">
        <f>IF(AD$5&lt;=$A10,DATA!$B$48,0)</f>
        <v>0</v>
      </c>
      <c r="AE10" s="51">
        <f>IF(AE$5&lt;=$A10,DATA!$B$49,0)</f>
        <v>0</v>
      </c>
      <c r="AF10" s="51">
        <f>IF(AF$5&lt;=$A10,DATA!$B$50,0)</f>
        <v>0</v>
      </c>
      <c r="AH10" s="51">
        <f t="shared" si="3"/>
        <v>103383.29148002304</v>
      </c>
      <c r="AI10" s="51">
        <f t="shared" si="4"/>
        <v>56112.815441965635</v>
      </c>
      <c r="AJ10" s="51">
        <f t="shared" si="5"/>
        <v>18076.617072000001</v>
      </c>
      <c r="AK10" s="51">
        <f t="shared" si="6"/>
        <v>29193.8589660574</v>
      </c>
      <c r="AM10" s="51">
        <f t="shared" si="7"/>
        <v>54754.511142086769</v>
      </c>
      <c r="AN10" s="51">
        <f t="shared" si="8"/>
        <v>-54213.119784705879</v>
      </c>
      <c r="AO10" s="51">
        <f t="shared" si="9"/>
        <v>541.39135738088953</v>
      </c>
    </row>
    <row r="11" spans="1:41" x14ac:dyDescent="0.35">
      <c r="A11" s="50">
        <f t="shared" si="10"/>
        <v>2015</v>
      </c>
      <c r="B11" s="50">
        <f t="shared" si="11"/>
        <v>51</v>
      </c>
      <c r="C11" s="51">
        <f>IF(A11&lt;=DATA!D$34,C$6,0)</f>
        <v>45600</v>
      </c>
      <c r="D11" s="51">
        <f>IF(A11&lt;=DATA!D$35,D$6,0)</f>
        <v>2000</v>
      </c>
      <c r="E11" s="51">
        <f t="shared" si="12"/>
        <v>29193.858966057371</v>
      </c>
      <c r="F11" s="51">
        <f t="shared" si="0"/>
        <v>291.93858966057371</v>
      </c>
      <c r="G11" s="51">
        <f t="shared" si="13"/>
        <v>18438.149413440002</v>
      </c>
      <c r="H11" s="51">
        <f t="shared" si="14"/>
        <v>97398.869047171829</v>
      </c>
      <c r="I11" s="51">
        <f t="shared" si="1"/>
        <v>85589.104490999991</v>
      </c>
      <c r="J11" s="51">
        <f t="shared" si="1"/>
        <v>0</v>
      </c>
      <c r="K11" s="51">
        <f>IF(K$5=0,0,IF(ISNA(VLOOKUP($A11,'Amo1'!$B:$C,2,FALSE)=FALSE),0,VLOOKUP($A11,'Amo1'!$B:$C,2,FALSE)))</f>
        <v>-32941.176470588252</v>
      </c>
      <c r="L11" s="51">
        <f>IF(L$5=0,0,IF(ISNA(VLOOKUP($A11,'Amo2'!$B:$C,2,FALSE)=FALSE),0,VLOOKUP($A11,'Amo2'!$B:$C,2,FALSE)))</f>
        <v>-42058.823529411762</v>
      </c>
      <c r="M11" s="51">
        <f>IF(M$5=0,0,IF(ISNA(VLOOKUP($A11,'Amo3'!$B:$C,2,FALSE)=FALSE),0,VLOOKUP($A11,'Amo3'!$B:$C,2,FALSE)))</f>
        <v>-42915.133959712221</v>
      </c>
      <c r="N11" s="51">
        <f>IF(N$5=0,0,IF(ISNA(VLOOKUP($A11,'Amo1'!$B:$E,4,FALSE)=FALSE),0,VLOOKUP($A11,'Amo1'!$B:$E,4,FALSE)))</f>
        <v>-8665.8823529411766</v>
      </c>
      <c r="O11" s="51">
        <f>IF(O$5=0,0,IF(ISNA(VLOOKUP($A11,'Amo2'!$B:$E,4,FALSE)=FALSE),0,VLOOKUP($A11,'Amo2'!$B:$E,4,FALSE)))</f>
        <v>-7041.0294117647063</v>
      </c>
      <c r="P11" s="51">
        <f>IF(P$5=0,0,IF(ISNA(VLOOKUP($A11,'Amo3'!$B:$E,4,FALSE)=FALSE),0,VLOOKUP($A11,'Amo3'!$B:$E,4,FALSE)))</f>
        <v>-2975</v>
      </c>
      <c r="Q11" s="51">
        <f t="shared" si="15"/>
        <v>-1051.0100500999999</v>
      </c>
      <c r="R11" s="51">
        <f t="shared" si="16"/>
        <v>-1051.0100500999999</v>
      </c>
      <c r="S11" s="51">
        <f t="shared" si="17"/>
        <v>0</v>
      </c>
      <c r="T11" s="51">
        <f t="shared" si="18"/>
        <v>3153.0301503000005</v>
      </c>
      <c r="U11" s="51">
        <f t="shared" si="19"/>
        <v>3783.6361803600003</v>
      </c>
      <c r="V11" s="51">
        <f t="shared" si="20"/>
        <v>0</v>
      </c>
      <c r="W11" s="51">
        <f>IF($A11=W$5,DATA!$B$15,0)</f>
        <v>0</v>
      </c>
      <c r="X11" s="51">
        <f>IF($A11=X$5,DATA!$B$16,0)</f>
        <v>0</v>
      </c>
      <c r="Y11" s="51">
        <f>IF(Y$5&gt;=$A11,DATA!$B$42,0)</f>
        <v>-450</v>
      </c>
      <c r="Z11" s="51">
        <f>IF(Z$5&gt;=$A11,DATA!$B$43,0)</f>
        <v>-600</v>
      </c>
      <c r="AA11" s="51">
        <f>IF(AA$5&gt;=$A11,DATA!$B$44,0)</f>
        <v>-3400</v>
      </c>
      <c r="AB11" s="51">
        <f t="shared" si="21"/>
        <v>-29000</v>
      </c>
      <c r="AC11" s="51">
        <f>IF(AC$5&lt;=$A11,DATA!$B$53,0)</f>
        <v>0</v>
      </c>
      <c r="AD11" s="51">
        <f>IF(AD$5&lt;=$A11,DATA!$B$48,0)</f>
        <v>0</v>
      </c>
      <c r="AE11" s="51">
        <f>IF(AE$5&lt;=$A11,DATA!$B$49,0)</f>
        <v>0</v>
      </c>
      <c r="AF11" s="51">
        <f>IF(AF$5&lt;=$A11,DATA!$B$50,0)</f>
        <v>0</v>
      </c>
      <c r="AH11" s="51">
        <f t="shared" si="3"/>
        <v>113299.52101337162</v>
      </c>
      <c r="AI11" s="51">
        <f t="shared" si="4"/>
        <v>65072.839578459585</v>
      </c>
      <c r="AJ11" s="51">
        <f t="shared" si="5"/>
        <v>18438.149413440002</v>
      </c>
      <c r="AK11" s="51">
        <f t="shared" si="6"/>
        <v>29788.53202147203</v>
      </c>
      <c r="AM11" s="51">
        <f t="shared" si="7"/>
        <v>54828.604920320577</v>
      </c>
      <c r="AN11" s="51">
        <f t="shared" si="8"/>
        <v>-54233.931864905884</v>
      </c>
      <c r="AO11" s="51">
        <f t="shared" si="9"/>
        <v>594.6730554146925</v>
      </c>
    </row>
    <row r="12" spans="1:41" x14ac:dyDescent="0.35">
      <c r="A12" s="50">
        <f t="shared" si="10"/>
        <v>2016</v>
      </c>
      <c r="B12" s="50">
        <f t="shared" si="11"/>
        <v>52</v>
      </c>
      <c r="C12" s="51">
        <f>IF(A12&lt;=DATA!D$34,C$6,0)</f>
        <v>45600</v>
      </c>
      <c r="D12" s="51">
        <f>IF(A12&lt;=DATA!D$35,D$6,0)</f>
        <v>0</v>
      </c>
      <c r="E12" s="51">
        <f t="shared" si="12"/>
        <v>29788.532021472063</v>
      </c>
      <c r="F12" s="51">
        <f t="shared" si="0"/>
        <v>297.88532021472065</v>
      </c>
      <c r="G12" s="51">
        <f t="shared" si="13"/>
        <v>18806.912401708803</v>
      </c>
      <c r="H12" s="51">
        <f t="shared" si="14"/>
        <v>97885.863392407671</v>
      </c>
      <c r="I12" s="51">
        <f t="shared" si="1"/>
        <v>84733.213446089983</v>
      </c>
      <c r="J12" s="51">
        <f t="shared" si="1"/>
        <v>0</v>
      </c>
      <c r="K12" s="51">
        <f>IF(K$5=0,0,IF(ISNA(VLOOKUP($A12,'Amo1'!$B:$C,2,FALSE)=FALSE),0,VLOOKUP($A12,'Amo1'!$B:$C,2,FALSE)))</f>
        <v>-28235.294117647078</v>
      </c>
      <c r="L12" s="51">
        <f>IF(L$5=0,0,IF(ISNA(VLOOKUP($A12,'Amo2'!$B:$C,2,FALSE)=FALSE),0,VLOOKUP($A12,'Amo2'!$B:$C,2,FALSE)))</f>
        <v>-38235.294117647056</v>
      </c>
      <c r="M12" s="51">
        <f>IF(M$5=0,0,IF(ISNA(VLOOKUP($A12,'Amo3'!$B:$C,2,FALSE)=FALSE),0,VLOOKUP($A12,'Amo3'!$B:$C,2,FALSE)))</f>
        <v>-42064.433090717976</v>
      </c>
      <c r="N12" s="51">
        <f>IF(N$5=0,0,IF(ISNA(VLOOKUP($A12,'Amo1'!$B:$E,4,FALSE)=FALSE),0,VLOOKUP($A12,'Amo1'!$B:$E,4,FALSE)))</f>
        <v>-8665.8823529411766</v>
      </c>
      <c r="O12" s="51">
        <f>IF(O$5=0,0,IF(ISNA(VLOOKUP($A12,'Amo2'!$B:$E,4,FALSE)=FALSE),0,VLOOKUP($A12,'Amo2'!$B:$E,4,FALSE)))</f>
        <v>-7041.0294117647063</v>
      </c>
      <c r="P12" s="51">
        <f>IF(P$5=0,0,IF(ISNA(VLOOKUP($A12,'Amo3'!$B:$E,4,FALSE)=FALSE),0,VLOOKUP($A12,'Amo3'!$B:$E,4,FALSE)))</f>
        <v>-2975</v>
      </c>
      <c r="Q12" s="51">
        <f t="shared" si="15"/>
        <v>-1061.5201506009998</v>
      </c>
      <c r="R12" s="51">
        <f t="shared" si="16"/>
        <v>-1061.5201506009998</v>
      </c>
      <c r="S12" s="51">
        <f t="shared" si="17"/>
        <v>0</v>
      </c>
      <c r="T12" s="51">
        <f t="shared" si="18"/>
        <v>3184.5604518030004</v>
      </c>
      <c r="U12" s="51">
        <f t="shared" si="19"/>
        <v>3821.4725421636003</v>
      </c>
      <c r="V12" s="51">
        <f t="shared" si="20"/>
        <v>0</v>
      </c>
      <c r="W12" s="51">
        <f>IF($A12=W$5,DATA!$B$15,0)</f>
        <v>0</v>
      </c>
      <c r="X12" s="51">
        <f>IF($A12=X$5,DATA!$B$16,0)</f>
        <v>0</v>
      </c>
      <c r="Y12" s="51">
        <f>IF(Y$5&gt;=$A12,DATA!$B$42,0)</f>
        <v>-450</v>
      </c>
      <c r="Z12" s="51">
        <f>IF(Z$5&gt;=$A12,DATA!$B$43,0)</f>
        <v>-600</v>
      </c>
      <c r="AA12" s="51">
        <f>IF(AA$5&gt;=$A12,DATA!$B$44,0)</f>
        <v>-3400</v>
      </c>
      <c r="AB12" s="51">
        <f t="shared" si="21"/>
        <v>-29000</v>
      </c>
      <c r="AC12" s="51">
        <f>IF(AC$5&lt;=$A12,DATA!$B$53,0)</f>
        <v>0</v>
      </c>
      <c r="AD12" s="51">
        <f>IF(AD$5&lt;=$A12,DATA!$B$48,0)</f>
        <v>0</v>
      </c>
      <c r="AE12" s="51">
        <f>IF(AE$5&lt;=$A12,DATA!$B$49,0)</f>
        <v>0</v>
      </c>
      <c r="AF12" s="51">
        <f>IF(AF$5&lt;=$A12,DATA!$B$50,0)</f>
        <v>0</v>
      </c>
      <c r="AH12" s="51">
        <f t="shared" si="3"/>
        <v>121328.46618393986</v>
      </c>
      <c r="AI12" s="51">
        <f t="shared" si="4"/>
        <v>74084.05551248556</v>
      </c>
      <c r="AJ12" s="51">
        <f t="shared" si="5"/>
        <v>18806.912401708803</v>
      </c>
      <c r="AK12" s="51">
        <f t="shared" si="6"/>
        <v>28437.498269745498</v>
      </c>
      <c r="AM12" s="51">
        <f t="shared" si="7"/>
        <v>52903.918314181326</v>
      </c>
      <c r="AN12" s="51">
        <f t="shared" si="8"/>
        <v>-54254.952065907877</v>
      </c>
      <c r="AO12" s="51">
        <f t="shared" si="9"/>
        <v>-1351.0337517265507</v>
      </c>
    </row>
    <row r="13" spans="1:41" x14ac:dyDescent="0.35">
      <c r="A13" s="50">
        <f t="shared" si="10"/>
        <v>2017</v>
      </c>
      <c r="B13" s="50">
        <f t="shared" si="11"/>
        <v>53</v>
      </c>
      <c r="C13" s="51">
        <f>IF(A13&lt;=DATA!D$34,C$6,0)</f>
        <v>45600</v>
      </c>
      <c r="D13" s="51">
        <f>IF(A13&lt;=DATA!D$35,D$6,0)</f>
        <v>0</v>
      </c>
      <c r="E13" s="51">
        <f t="shared" si="12"/>
        <v>28437.498269745513</v>
      </c>
      <c r="F13" s="51">
        <f t="shared" si="0"/>
        <v>284.37498269745515</v>
      </c>
      <c r="G13" s="51">
        <f t="shared" si="13"/>
        <v>19183.050649742981</v>
      </c>
      <c r="H13" s="51">
        <f t="shared" si="14"/>
        <v>98375.292709369693</v>
      </c>
      <c r="I13" s="51">
        <f t="shared" si="1"/>
        <v>83885.881311629084</v>
      </c>
      <c r="J13" s="51">
        <f t="shared" si="1"/>
        <v>0</v>
      </c>
      <c r="K13" s="51">
        <f>IF(K$5=0,0,IF(ISNA(VLOOKUP($A13,'Amo1'!$B:$C,2,FALSE)=FALSE),0,VLOOKUP($A13,'Amo1'!$B:$C,2,FALSE)))</f>
        <v>-23529.411764705903</v>
      </c>
      <c r="L13" s="51">
        <f>IF(L$5=0,0,IF(ISNA(VLOOKUP($A13,'Amo2'!$B:$C,2,FALSE)=FALSE),0,VLOOKUP($A13,'Amo2'!$B:$C,2,FALSE)))</f>
        <v>-34411.76470588235</v>
      </c>
      <c r="M13" s="51">
        <f>IF(M$5=0,0,IF(ISNA(VLOOKUP($A13,'Amo3'!$B:$C,2,FALSE)=FALSE),0,VLOOKUP($A13,'Amo3'!$B:$C,2,FALSE)))</f>
        <v>-41171.622528708518</v>
      </c>
      <c r="N13" s="51">
        <f>IF(N$5=0,0,IF(ISNA(VLOOKUP($A13,'Amo1'!$B:$E,4,FALSE)=FALSE),0,VLOOKUP($A13,'Amo1'!$B:$E,4,FALSE)))</f>
        <v>-8665.8823529411766</v>
      </c>
      <c r="O13" s="51">
        <f>IF(O$5=0,0,IF(ISNA(VLOOKUP($A13,'Amo2'!$B:$E,4,FALSE)=FALSE),0,VLOOKUP($A13,'Amo2'!$B:$E,4,FALSE)))</f>
        <v>-7041.0294117647063</v>
      </c>
      <c r="P13" s="51">
        <f>IF(P$5=0,0,IF(ISNA(VLOOKUP($A13,'Amo3'!$B:$E,4,FALSE)=FALSE),0,VLOOKUP($A13,'Amo3'!$B:$E,4,FALSE)))</f>
        <v>-2975</v>
      </c>
      <c r="Q13" s="51">
        <f t="shared" si="15"/>
        <v>-1072.1353521070098</v>
      </c>
      <c r="R13" s="51">
        <f t="shared" si="16"/>
        <v>-1072.1353521070098</v>
      </c>
      <c r="S13" s="51">
        <f t="shared" si="17"/>
        <v>0</v>
      </c>
      <c r="T13" s="51">
        <f t="shared" si="18"/>
        <v>3216.4060563210305</v>
      </c>
      <c r="U13" s="51">
        <f t="shared" si="19"/>
        <v>3859.6872675852364</v>
      </c>
      <c r="V13" s="51">
        <f t="shared" si="20"/>
        <v>0</v>
      </c>
      <c r="W13" s="51">
        <f>IF($A13=W$5,DATA!$B$15,0)</f>
        <v>0</v>
      </c>
      <c r="X13" s="51">
        <f>IF($A13=X$5,DATA!$B$16,0)</f>
        <v>0</v>
      </c>
      <c r="Y13" s="51">
        <f>IF(Y$5&gt;=$A13,DATA!$B$42,0)</f>
        <v>-450</v>
      </c>
      <c r="Z13" s="51">
        <f>IF(Z$5&gt;=$A13,DATA!$B$43,0)</f>
        <v>-600</v>
      </c>
      <c r="AA13" s="51">
        <f>IF(AA$5&gt;=$A13,DATA!$B$44,0)</f>
        <v>-3400</v>
      </c>
      <c r="AB13" s="51">
        <f t="shared" si="21"/>
        <v>-29000</v>
      </c>
      <c r="AC13" s="51">
        <f>IF(AC$5&lt;=$A13,DATA!$B$53,0)</f>
        <v>0</v>
      </c>
      <c r="AD13" s="51">
        <f>IF(AD$5&lt;=$A13,DATA!$B$48,0)</f>
        <v>0</v>
      </c>
      <c r="AE13" s="51">
        <f>IF(AE$5&lt;=$A13,DATA!$B$49,0)</f>
        <v>0</v>
      </c>
      <c r="AF13" s="51">
        <f>IF(AF$5&lt;=$A13,DATA!$B$50,0)</f>
        <v>0</v>
      </c>
      <c r="AH13" s="51">
        <f t="shared" si="3"/>
        <v>129453.20977887438</v>
      </c>
      <c r="AI13" s="51">
        <f t="shared" si="4"/>
        <v>83148.375021701999</v>
      </c>
      <c r="AJ13" s="51">
        <f t="shared" si="5"/>
        <v>19183.050649742981</v>
      </c>
      <c r="AK13" s="51">
        <f t="shared" si="6"/>
        <v>27121.784107429405</v>
      </c>
      <c r="AM13" s="51">
        <f t="shared" si="7"/>
        <v>52960.468306603718</v>
      </c>
      <c r="AN13" s="51">
        <f t="shared" si="8"/>
        <v>-54276.182468919898</v>
      </c>
      <c r="AO13" s="51">
        <f t="shared" si="9"/>
        <v>-1315.7141623161806</v>
      </c>
    </row>
    <row r="14" spans="1:41" x14ac:dyDescent="0.35">
      <c r="A14" s="50">
        <f t="shared" si="10"/>
        <v>2018</v>
      </c>
      <c r="B14" s="50">
        <f t="shared" si="11"/>
        <v>54</v>
      </c>
      <c r="C14" s="51">
        <f>IF(A14&lt;=DATA!D$34,C$6,0)</f>
        <v>45600</v>
      </c>
      <c r="D14" s="51">
        <f>IF(A14&lt;=DATA!D$35,D$6,0)</f>
        <v>0</v>
      </c>
      <c r="E14" s="51">
        <f t="shared" si="12"/>
        <v>27121.784107429332</v>
      </c>
      <c r="F14" s="51">
        <f t="shared" si="0"/>
        <v>271.21784107429335</v>
      </c>
      <c r="G14" s="51">
        <f t="shared" si="13"/>
        <v>19566.711662737842</v>
      </c>
      <c r="H14" s="51">
        <f t="shared" si="14"/>
        <v>98867.169172916532</v>
      </c>
      <c r="I14" s="51">
        <f t="shared" si="1"/>
        <v>83047.022498512786</v>
      </c>
      <c r="J14" s="51">
        <f t="shared" si="1"/>
        <v>0</v>
      </c>
      <c r="K14" s="51">
        <f>IF(K$5=0,0,IF(ISNA(VLOOKUP($A14,'Amo1'!$B:$C,2,FALSE)=FALSE),0,VLOOKUP($A14,'Amo1'!$B:$C,2,FALSE)))</f>
        <v>-18823.529411764728</v>
      </c>
      <c r="L14" s="51">
        <f>IF(L$5=0,0,IF(ISNA(VLOOKUP($A14,'Amo2'!$B:$C,2,FALSE)=FALSE),0,VLOOKUP($A14,'Amo2'!$B:$C,2,FALSE)))</f>
        <v>-30588.235294117643</v>
      </c>
      <c r="M14" s="51">
        <f>IF(M$5=0,0,IF(ISNA(VLOOKUP($A14,'Amo3'!$B:$C,2,FALSE)=FALSE),0,VLOOKUP($A14,'Amo3'!$B:$C,2,FALSE)))</f>
        <v>-40234.617843879591</v>
      </c>
      <c r="N14" s="51">
        <f>IF(N$5=0,0,IF(ISNA(VLOOKUP($A14,'Amo1'!$B:$E,4,FALSE)=FALSE),0,VLOOKUP($A14,'Amo1'!$B:$E,4,FALSE)))</f>
        <v>-8665.8823529411766</v>
      </c>
      <c r="O14" s="51">
        <f>IF(O$5=0,0,IF(ISNA(VLOOKUP($A14,'Amo2'!$B:$E,4,FALSE)=FALSE),0,VLOOKUP($A14,'Amo2'!$B:$E,4,FALSE)))</f>
        <v>-7041.0294117647063</v>
      </c>
      <c r="P14" s="51">
        <f>IF(P$5=0,0,IF(ISNA(VLOOKUP($A14,'Amo3'!$B:$E,4,FALSE)=FALSE),0,VLOOKUP($A14,'Amo3'!$B:$E,4,FALSE)))</f>
        <v>-2975</v>
      </c>
      <c r="Q14" s="51">
        <f t="shared" si="15"/>
        <v>-1082.8567056280799</v>
      </c>
      <c r="R14" s="51">
        <f t="shared" si="16"/>
        <v>-1082.8567056280799</v>
      </c>
      <c r="S14" s="51">
        <f t="shared" si="17"/>
        <v>0</v>
      </c>
      <c r="T14" s="51">
        <f t="shared" si="18"/>
        <v>3248.5701168842406</v>
      </c>
      <c r="U14" s="51">
        <f t="shared" si="19"/>
        <v>3898.2841402610889</v>
      </c>
      <c r="V14" s="51">
        <f t="shared" si="20"/>
        <v>0</v>
      </c>
      <c r="W14" s="51">
        <f>IF($A14=W$5,DATA!$B$15,0)</f>
        <v>0</v>
      </c>
      <c r="X14" s="51">
        <f>IF($A14=X$5,DATA!$B$16,0)</f>
        <v>0</v>
      </c>
      <c r="Y14" s="51">
        <f>IF(Y$5&gt;=$A14,DATA!$B$42,0)</f>
        <v>-450</v>
      </c>
      <c r="Z14" s="51">
        <f>IF(Z$5&gt;=$A14,DATA!$B$43,0)</f>
        <v>-600</v>
      </c>
      <c r="AA14" s="51">
        <f>IF(AA$5&gt;=$A14,DATA!$B$44,0)</f>
        <v>-3400</v>
      </c>
      <c r="AB14" s="51">
        <f t="shared" si="21"/>
        <v>-29000</v>
      </c>
      <c r="AC14" s="51">
        <f>IF(AC$5&lt;=$A14,DATA!$B$53,0)</f>
        <v>0</v>
      </c>
      <c r="AD14" s="51">
        <f>IF(AD$5&lt;=$A14,DATA!$B$48,0)</f>
        <v>0</v>
      </c>
      <c r="AE14" s="51">
        <f>IF(AE$5&lt;=$A14,DATA!$B$49,0)</f>
        <v>0</v>
      </c>
      <c r="AF14" s="51">
        <f>IF(AF$5&lt;=$A14,DATA!$B$50,0)</f>
        <v>0</v>
      </c>
      <c r="AH14" s="51">
        <f t="shared" si="3"/>
        <v>137676.7518140921</v>
      </c>
      <c r="AI14" s="51">
        <f t="shared" si="4"/>
        <v>92267.809121667349</v>
      </c>
      <c r="AJ14" s="51">
        <f t="shared" si="5"/>
        <v>19566.711662737842</v>
      </c>
      <c r="AK14" s="51">
        <f t="shared" si="6"/>
        <v>25842.231029686911</v>
      </c>
      <c r="AM14" s="51">
        <f t="shared" si="7"/>
        <v>53018.072098219622</v>
      </c>
      <c r="AN14" s="51">
        <f t="shared" si="8"/>
        <v>-54297.625175962043</v>
      </c>
      <c r="AO14" s="51">
        <f t="shared" si="9"/>
        <v>-1279.553077742421</v>
      </c>
    </row>
    <row r="15" spans="1:41" x14ac:dyDescent="0.35">
      <c r="A15" s="50">
        <f t="shared" si="10"/>
        <v>2019</v>
      </c>
      <c r="B15" s="50">
        <f t="shared" si="11"/>
        <v>55</v>
      </c>
      <c r="C15" s="51">
        <f>IF(A15&lt;=DATA!D$34,C$6,0)</f>
        <v>45600</v>
      </c>
      <c r="D15" s="51">
        <f>IF(A15&lt;=DATA!D$35,D$6,0)</f>
        <v>0</v>
      </c>
      <c r="E15" s="51">
        <f t="shared" si="12"/>
        <v>25842.231029686911</v>
      </c>
      <c r="F15" s="51">
        <f t="shared" si="0"/>
        <v>258.42231029686911</v>
      </c>
      <c r="G15" s="51">
        <f t="shared" si="13"/>
        <v>19958.0458959926</v>
      </c>
      <c r="H15" s="51">
        <f t="shared" si="14"/>
        <v>99361.505018781099</v>
      </c>
      <c r="I15" s="51">
        <f t="shared" si="1"/>
        <v>82216.552273527661</v>
      </c>
      <c r="J15" s="51">
        <f t="shared" si="1"/>
        <v>0</v>
      </c>
      <c r="K15" s="51">
        <f>IF(K$5=0,0,IF(ISNA(VLOOKUP($A15,'Amo1'!$B:$C,2,FALSE)=FALSE),0,VLOOKUP($A15,'Amo1'!$B:$C,2,FALSE)))</f>
        <v>-14117.647058823552</v>
      </c>
      <c r="L15" s="51">
        <f>IF(L$5=0,0,IF(ISNA(VLOOKUP($A15,'Amo2'!$B:$C,2,FALSE)=FALSE),0,VLOOKUP($A15,'Amo2'!$B:$C,2,FALSE)))</f>
        <v>-26764.705882352937</v>
      </c>
      <c r="M15" s="51">
        <f>IF(M$5=0,0,IF(ISNA(VLOOKUP($A15,'Amo3'!$B:$C,2,FALSE)=FALSE),0,VLOOKUP($A15,'Amo3'!$B:$C,2,FALSE)))</f>
        <v>-39251.23142715163</v>
      </c>
      <c r="N15" s="51">
        <f>IF(N$5=0,0,IF(ISNA(VLOOKUP($A15,'Amo1'!$B:$E,4,FALSE)=FALSE),0,VLOOKUP($A15,'Amo1'!$B:$E,4,FALSE)))</f>
        <v>-8665.8823529411766</v>
      </c>
      <c r="O15" s="51">
        <f>IF(O$5=0,0,IF(ISNA(VLOOKUP($A15,'Amo2'!$B:$E,4,FALSE)=FALSE),0,VLOOKUP($A15,'Amo2'!$B:$E,4,FALSE)))</f>
        <v>-7041.0294117647063</v>
      </c>
      <c r="P15" s="51">
        <f>IF(P$5=0,0,IF(ISNA(VLOOKUP($A15,'Amo3'!$B:$E,4,FALSE)=FALSE),0,VLOOKUP($A15,'Amo3'!$B:$E,4,FALSE)))</f>
        <v>-2975</v>
      </c>
      <c r="Q15" s="51">
        <f t="shared" si="15"/>
        <v>-1093.6852726843608</v>
      </c>
      <c r="R15" s="51">
        <f t="shared" si="16"/>
        <v>-1093.6852726843608</v>
      </c>
      <c r="S15" s="51">
        <f t="shared" si="17"/>
        <v>0</v>
      </c>
      <c r="T15" s="51">
        <f t="shared" si="18"/>
        <v>3281.0558180530829</v>
      </c>
      <c r="U15" s="51">
        <f t="shared" si="19"/>
        <v>3937.2669816636999</v>
      </c>
      <c r="V15" s="51">
        <f t="shared" si="20"/>
        <v>0</v>
      </c>
      <c r="W15" s="51">
        <f>IF($A15=W$5,DATA!$B$15,0)</f>
        <v>0</v>
      </c>
      <c r="X15" s="51">
        <f>IF($A15=X$5,DATA!$B$16,0)</f>
        <v>0</v>
      </c>
      <c r="Y15" s="51">
        <f>IF(Y$5&gt;=$A15,DATA!$B$42,0)</f>
        <v>-450</v>
      </c>
      <c r="Z15" s="51">
        <f>IF(Z$5&gt;=$A15,DATA!$B$43,0)</f>
        <v>-600</v>
      </c>
      <c r="AA15" s="51">
        <f>IF(AA$5&gt;=$A15,DATA!$B$44,0)</f>
        <v>-3400</v>
      </c>
      <c r="AB15" s="51">
        <f t="shared" si="21"/>
        <v>-29000</v>
      </c>
      <c r="AC15" s="51">
        <f>IF(AC$5&lt;=$A15,DATA!$B$53,0)</f>
        <v>0</v>
      </c>
      <c r="AD15" s="51">
        <f>IF(AD$5&lt;=$A15,DATA!$B$48,0)</f>
        <v>0</v>
      </c>
      <c r="AE15" s="51">
        <f>IF(AE$5&lt;=$A15,DATA!$B$49,0)</f>
        <v>0</v>
      </c>
      <c r="AF15" s="51">
        <f>IF(AF$5&lt;=$A15,DATA!$B$50,0)</f>
        <v>0</v>
      </c>
      <c r="AH15" s="51">
        <f t="shared" si="3"/>
        <v>146002.21264959924</v>
      </c>
      <c r="AI15" s="51">
        <f t="shared" si="4"/>
        <v>101444.47292398065</v>
      </c>
      <c r="AJ15" s="51">
        <f t="shared" si="5"/>
        <v>19958.0458959926</v>
      </c>
      <c r="AK15" s="51">
        <f t="shared" si="6"/>
        <v>24599.693829625994</v>
      </c>
      <c r="AM15" s="51">
        <f t="shared" si="7"/>
        <v>53076.745110013653</v>
      </c>
      <c r="AN15" s="51">
        <f t="shared" si="8"/>
        <v>-54319.282310074603</v>
      </c>
      <c r="AO15" s="51">
        <f t="shared" si="9"/>
        <v>-1242.5372000609495</v>
      </c>
    </row>
    <row r="16" spans="1:41" x14ac:dyDescent="0.35">
      <c r="A16" s="50">
        <f t="shared" si="10"/>
        <v>2020</v>
      </c>
      <c r="B16" s="50">
        <f t="shared" si="11"/>
        <v>56</v>
      </c>
      <c r="C16" s="51">
        <f>IF(A16&lt;=DATA!D$34,C$6,0)</f>
        <v>45600</v>
      </c>
      <c r="D16" s="51">
        <f>IF(A16&lt;=DATA!D$35,D$6,0)</f>
        <v>0</v>
      </c>
      <c r="E16" s="51">
        <f t="shared" si="12"/>
        <v>24599.693829625961</v>
      </c>
      <c r="F16" s="51">
        <f t="shared" si="0"/>
        <v>245.99693829625963</v>
      </c>
      <c r="G16" s="51">
        <f t="shared" si="13"/>
        <v>20357.206813912453</v>
      </c>
      <c r="H16" s="51">
        <f t="shared" si="14"/>
        <v>99858.312543874999</v>
      </c>
      <c r="I16" s="51">
        <f t="shared" si="1"/>
        <v>81394.386750792386</v>
      </c>
      <c r="J16" s="51">
        <f t="shared" si="1"/>
        <v>0</v>
      </c>
      <c r="K16" s="51">
        <f>IF(K$5=0,0,IF(ISNA(VLOOKUP($A16,'Amo1'!$B:$C,2,FALSE)=FALSE),0,VLOOKUP($A16,'Amo1'!$B:$C,2,FALSE)))</f>
        <v>-9411.764705882375</v>
      </c>
      <c r="L16" s="51">
        <f>IF(L$5=0,0,IF(ISNA(VLOOKUP($A16,'Amo2'!$B:$C,2,FALSE)=FALSE),0,VLOOKUP($A16,'Amo2'!$B:$C,2,FALSE)))</f>
        <v>-22941.176470588231</v>
      </c>
      <c r="M16" s="51">
        <f>IF(M$5=0,0,IF(ISNA(VLOOKUP($A16,'Amo3'!$B:$C,2,FALSE)=FALSE),0,VLOOKUP($A16,'Amo3'!$B:$C,2,FALSE)))</f>
        <v>-38219.167382795633</v>
      </c>
      <c r="N16" s="51">
        <f>IF(N$5=0,0,IF(ISNA(VLOOKUP($A16,'Amo1'!$B:$E,4,FALSE)=FALSE),0,VLOOKUP($A16,'Amo1'!$B:$E,4,FALSE)))</f>
        <v>-8665.8823529411766</v>
      </c>
      <c r="O16" s="51">
        <f>IF(O$5=0,0,IF(ISNA(VLOOKUP($A16,'Amo2'!$B:$E,4,FALSE)=FALSE),0,VLOOKUP($A16,'Amo2'!$B:$E,4,FALSE)))</f>
        <v>-7041.0294117647063</v>
      </c>
      <c r="P16" s="51">
        <f>IF(P$5=0,0,IF(ISNA(VLOOKUP($A16,'Amo3'!$B:$E,4,FALSE)=FALSE),0,VLOOKUP($A16,'Amo3'!$B:$E,4,FALSE)))</f>
        <v>-2975</v>
      </c>
      <c r="Q16" s="51">
        <f t="shared" si="15"/>
        <v>-1104.6221254112045</v>
      </c>
      <c r="R16" s="51">
        <f t="shared" si="16"/>
        <v>-1104.6221254112045</v>
      </c>
      <c r="S16" s="51">
        <f t="shared" si="17"/>
        <v>0</v>
      </c>
      <c r="T16" s="51">
        <f t="shared" si="18"/>
        <v>3313.8663762336137</v>
      </c>
      <c r="U16" s="51">
        <f t="shared" si="19"/>
        <v>3976.6396514803369</v>
      </c>
      <c r="V16" s="51">
        <f t="shared" si="20"/>
        <v>0</v>
      </c>
      <c r="W16" s="51">
        <f>IF($A16=W$5,DATA!$B$15,0)</f>
        <v>15000</v>
      </c>
      <c r="X16" s="51">
        <f>IF($A16=X$5,DATA!$B$16,0)</f>
        <v>0</v>
      </c>
      <c r="Y16" s="51">
        <f>IF(Y$5&gt;=$A16,DATA!$B$42,0)</f>
        <v>0</v>
      </c>
      <c r="Z16" s="51">
        <f>IF(Z$5&gt;=$A16,DATA!$B$43,0)</f>
        <v>-600</v>
      </c>
      <c r="AA16" s="51">
        <f>IF(AA$5&gt;=$A16,DATA!$B$44,0)</f>
        <v>-3400</v>
      </c>
      <c r="AB16" s="51">
        <f t="shared" si="21"/>
        <v>-29000</v>
      </c>
      <c r="AC16" s="51">
        <f>IF(AC$5&lt;=$A16,DATA!$B$53,0)</f>
        <v>0</v>
      </c>
      <c r="AD16" s="51">
        <f>IF(AD$5&lt;=$A16,DATA!$B$48,0)</f>
        <v>0</v>
      </c>
      <c r="AE16" s="51">
        <f>IF(AE$5&lt;=$A16,DATA!$B$49,0)</f>
        <v>0</v>
      </c>
      <c r="AF16" s="51">
        <f>IF(AF$5&lt;=$A16,DATA!$B$50,0)</f>
        <v>0</v>
      </c>
      <c r="AH16" s="51">
        <f t="shared" si="3"/>
        <v>169882.8383294215</v>
      </c>
      <c r="AI16" s="51">
        <f t="shared" si="4"/>
        <v>110680.59073540117</v>
      </c>
      <c r="AJ16" s="51">
        <f t="shared" si="5"/>
        <v>20357.206813912453</v>
      </c>
      <c r="AK16" s="51">
        <f t="shared" si="6"/>
        <v>38845.040780107876</v>
      </c>
      <c r="AM16" s="51">
        <f t="shared" si="7"/>
        <v>68136.502966010215</v>
      </c>
      <c r="AN16" s="51">
        <f t="shared" si="8"/>
        <v>-53891.156015528293</v>
      </c>
      <c r="AO16" s="51">
        <f t="shared" si="9"/>
        <v>14245.346950481922</v>
      </c>
    </row>
    <row r="17" spans="1:41" x14ac:dyDescent="0.35">
      <c r="A17" s="50">
        <f t="shared" si="10"/>
        <v>2021</v>
      </c>
      <c r="B17" s="50">
        <f t="shared" si="11"/>
        <v>57</v>
      </c>
      <c r="C17" s="51">
        <f>IF(A17&lt;=DATA!D$34,C$6,0)</f>
        <v>45600</v>
      </c>
      <c r="D17" s="51">
        <f>IF(A17&lt;=DATA!D$35,D$6,0)</f>
        <v>0</v>
      </c>
      <c r="E17" s="51">
        <f t="shared" si="12"/>
        <v>38845.040780107884</v>
      </c>
      <c r="F17" s="51">
        <f t="shared" si="0"/>
        <v>388.45040780107882</v>
      </c>
      <c r="G17" s="51">
        <f t="shared" si="13"/>
        <v>20764.350950190703</v>
      </c>
      <c r="H17" s="51">
        <f t="shared" si="14"/>
        <v>100357.60410659436</v>
      </c>
      <c r="I17" s="51">
        <f t="shared" si="1"/>
        <v>80580.442883284457</v>
      </c>
      <c r="J17" s="51">
        <f t="shared" si="1"/>
        <v>0</v>
      </c>
      <c r="K17" s="51">
        <f>IF(K$5=0,0,IF(ISNA(VLOOKUP($A17,'Amo1'!$B:$C,2,FALSE)=FALSE),0,VLOOKUP($A17,'Amo1'!$B:$C,2,FALSE)))</f>
        <v>-4705.8823529411984</v>
      </c>
      <c r="L17" s="51">
        <f>IF(L$5=0,0,IF(ISNA(VLOOKUP($A17,'Amo2'!$B:$C,2,FALSE)=FALSE),0,VLOOKUP($A17,'Amo2'!$B:$C,2,FALSE)))</f>
        <v>-19117.647058823524</v>
      </c>
      <c r="M17" s="51">
        <f>IF(M$5=0,0,IF(ISNA(VLOOKUP($A17,'Amo3'!$B:$C,2,FALSE)=FALSE),0,VLOOKUP($A17,'Amo3'!$B:$C,2,FALSE)))</f>
        <v>-37136.016168244016</v>
      </c>
      <c r="N17" s="51">
        <f>IF(N$5=0,0,IF(ISNA(VLOOKUP($A17,'Amo1'!$B:$E,4,FALSE)=FALSE),0,VLOOKUP($A17,'Amo1'!$B:$E,4,FALSE)))</f>
        <v>-4705.8823529411984</v>
      </c>
      <c r="O17" s="51">
        <f>IF(O$5=0,0,IF(ISNA(VLOOKUP($A17,'Amo2'!$B:$E,4,FALSE)=FALSE),0,VLOOKUP($A17,'Amo2'!$B:$E,4,FALSE)))</f>
        <v>-7041.0294117647063</v>
      </c>
      <c r="P17" s="51">
        <f>IF(P$5=0,0,IF(ISNA(VLOOKUP($A17,'Amo3'!$B:$E,4,FALSE)=FALSE),0,VLOOKUP($A17,'Amo3'!$B:$E,4,FALSE)))</f>
        <v>-2975</v>
      </c>
      <c r="Q17" s="51">
        <f t="shared" si="15"/>
        <v>-1115.6683466653164</v>
      </c>
      <c r="R17" s="51">
        <f t="shared" si="16"/>
        <v>-1115.6683466653164</v>
      </c>
      <c r="S17" s="51">
        <f t="shared" si="17"/>
        <v>0</v>
      </c>
      <c r="T17" s="51">
        <f t="shared" si="18"/>
        <v>3347.00503999595</v>
      </c>
      <c r="U17" s="51">
        <f t="shared" si="19"/>
        <v>4016.4060479951404</v>
      </c>
      <c r="V17" s="51">
        <f t="shared" si="20"/>
        <v>0</v>
      </c>
      <c r="W17" s="51">
        <f>IF($A17=W$5,DATA!$B$15,0)</f>
        <v>0</v>
      </c>
      <c r="X17" s="51">
        <f>IF($A17=X$5,DATA!$B$16,0)</f>
        <v>0</v>
      </c>
      <c r="Y17" s="51">
        <f>IF(Y$5&gt;=$A17,DATA!$B$42,0)</f>
        <v>0</v>
      </c>
      <c r="Z17" s="51">
        <f>IF(Z$5&gt;=$A17,DATA!$B$43,0)</f>
        <v>-600</v>
      </c>
      <c r="AA17" s="51">
        <f>IF(AA$5&gt;=$A17,DATA!$B$44,0)</f>
        <v>-3400</v>
      </c>
      <c r="AB17" s="51">
        <f t="shared" si="21"/>
        <v>-29000</v>
      </c>
      <c r="AC17" s="51">
        <f>IF(AC$5&lt;=$A17,DATA!$B$53,0)</f>
        <v>0</v>
      </c>
      <c r="AD17" s="51">
        <f>IF(AD$5&lt;=$A17,DATA!$B$48,0)</f>
        <v>0</v>
      </c>
      <c r="AE17" s="51">
        <f>IF(AE$5&lt;=$A17,DATA!$B$49,0)</f>
        <v>0</v>
      </c>
      <c r="AF17" s="51">
        <f>IF(AF$5&lt;=$A17,DATA!$B$50,0)</f>
        <v>0</v>
      </c>
      <c r="AH17" s="51">
        <f t="shared" si="3"/>
        <v>182986.50617792434</v>
      </c>
      <c r="AI17" s="51">
        <f t="shared" si="4"/>
        <v>119978.50140987008</v>
      </c>
      <c r="AJ17" s="51">
        <f t="shared" si="5"/>
        <v>20764.350950190703</v>
      </c>
      <c r="AK17" s="51">
        <f t="shared" si="6"/>
        <v>42243.65381786356</v>
      </c>
      <c r="AM17" s="51">
        <f t="shared" si="7"/>
        <v>53351.861495792167</v>
      </c>
      <c r="AN17" s="51">
        <f t="shared" si="8"/>
        <v>-49953.248458036542</v>
      </c>
      <c r="AO17" s="51">
        <f t="shared" si="9"/>
        <v>3398.6130377556256</v>
      </c>
    </row>
    <row r="18" spans="1:41" x14ac:dyDescent="0.35">
      <c r="A18" s="50">
        <f t="shared" si="10"/>
        <v>2022</v>
      </c>
      <c r="B18" s="50">
        <f t="shared" si="11"/>
        <v>58</v>
      </c>
      <c r="C18" s="51">
        <f>IF(A18&lt;=DATA!D$34,C$6,0)</f>
        <v>45600</v>
      </c>
      <c r="D18" s="51">
        <f>IF(A18&lt;=DATA!D$35,D$6,0)</f>
        <v>0</v>
      </c>
      <c r="E18" s="51">
        <f t="shared" si="12"/>
        <v>42243.653817863509</v>
      </c>
      <c r="F18" s="51">
        <f t="shared" si="0"/>
        <v>422.43653817863509</v>
      </c>
      <c r="G18" s="51">
        <f t="shared" si="13"/>
        <v>21179.637969194519</v>
      </c>
      <c r="H18" s="51">
        <f t="shared" si="14"/>
        <v>100859.39212712731</v>
      </c>
      <c r="I18" s="51">
        <f t="shared" si="1"/>
        <v>79774.638454451619</v>
      </c>
      <c r="J18" s="51">
        <f t="shared" si="1"/>
        <v>0</v>
      </c>
      <c r="K18" s="51">
        <f>IF(K$5=0,0,IF(ISNA(VLOOKUP($A18,'Amo1'!$B:$C,2,FALSE)=FALSE),0,VLOOKUP($A18,'Amo1'!$B:$C,2,FALSE)))</f>
        <v>-2.1827872842550278E-11</v>
      </c>
      <c r="L18" s="51">
        <f>IF(L$5=0,0,IF(ISNA(VLOOKUP($A18,'Amo2'!$B:$C,2,FALSE)=FALSE),0,VLOOKUP($A18,'Amo2'!$B:$C,2,FALSE)))</f>
        <v>-15294.117647058818</v>
      </c>
      <c r="M18" s="51">
        <f>IF(M$5=0,0,IF(ISNA(VLOOKUP($A18,'Amo3'!$B:$C,2,FALSE)=FALSE),0,VLOOKUP($A18,'Amo3'!$B:$C,2,FALSE)))</f>
        <v>-35999.248968572094</v>
      </c>
      <c r="N18" s="51">
        <f>IF(N$5=0,0,IF(ISNA(VLOOKUP($A18,'Amo1'!$B:$E,4,FALSE)=FALSE),0,VLOOKUP($A18,'Amo1'!$B:$E,4,FALSE)))</f>
        <v>0</v>
      </c>
      <c r="O18" s="51">
        <f>IF(O$5=0,0,IF(ISNA(VLOOKUP($A18,'Amo2'!$B:$E,4,FALSE)=FALSE),0,VLOOKUP($A18,'Amo2'!$B:$E,4,FALSE)))</f>
        <v>-7041.0294117647063</v>
      </c>
      <c r="P18" s="51">
        <f>IF(P$5=0,0,IF(ISNA(VLOOKUP($A18,'Amo3'!$B:$E,4,FALSE)=FALSE),0,VLOOKUP($A18,'Amo3'!$B:$E,4,FALSE)))</f>
        <v>-2975</v>
      </c>
      <c r="Q18" s="51">
        <f t="shared" si="15"/>
        <v>-1126.8250301319697</v>
      </c>
      <c r="R18" s="51">
        <f t="shared" si="16"/>
        <v>-1126.8250301319697</v>
      </c>
      <c r="S18" s="51">
        <f t="shared" si="17"/>
        <v>0</v>
      </c>
      <c r="T18" s="51">
        <f t="shared" si="18"/>
        <v>3380.4750903959098</v>
      </c>
      <c r="U18" s="51">
        <f t="shared" si="19"/>
        <v>4056.5701084750917</v>
      </c>
      <c r="V18" s="51">
        <f t="shared" si="20"/>
        <v>0</v>
      </c>
      <c r="W18" s="51">
        <f>IF($A18=W$5,DATA!$B$15,0)</f>
        <v>0</v>
      </c>
      <c r="X18" s="51">
        <f>IF($A18=X$5,DATA!$B$16,0)</f>
        <v>0</v>
      </c>
      <c r="Y18" s="51">
        <f>IF(Y$5&gt;=$A18,DATA!$B$42,0)</f>
        <v>0</v>
      </c>
      <c r="Z18" s="51">
        <f>IF(Z$5&gt;=$A18,DATA!$B$43,0)</f>
        <v>-600</v>
      </c>
      <c r="AA18" s="51">
        <f>IF(AA$5&gt;=$A18,DATA!$B$44,0)</f>
        <v>-3400</v>
      </c>
      <c r="AB18" s="51">
        <f t="shared" si="21"/>
        <v>-29000</v>
      </c>
      <c r="AC18" s="51">
        <f>IF(AC$5&lt;=$A18,DATA!$B$53,0)</f>
        <v>0</v>
      </c>
      <c r="AD18" s="51">
        <f>IF(AD$5&lt;=$A18,DATA!$B$48,0)</f>
        <v>0</v>
      </c>
      <c r="AE18" s="51">
        <f>IF(AE$5&lt;=$A18,DATA!$B$49,0)</f>
        <v>0</v>
      </c>
      <c r="AF18" s="51">
        <f>IF(AF$5&lt;=$A18,DATA!$B$50,0)</f>
        <v>0</v>
      </c>
      <c r="AH18" s="51">
        <f t="shared" si="3"/>
        <v>200953.75801802712</v>
      </c>
      <c r="AI18" s="51">
        <f t="shared" si="4"/>
        <v>129340.66396594798</v>
      </c>
      <c r="AJ18" s="51">
        <f t="shared" si="5"/>
        <v>21179.637969194519</v>
      </c>
      <c r="AK18" s="51">
        <f t="shared" si="6"/>
        <v>50433.456082884615</v>
      </c>
      <c r="AM18" s="51">
        <f t="shared" si="7"/>
        <v>53459.481737049631</v>
      </c>
      <c r="AN18" s="51">
        <f t="shared" si="8"/>
        <v>-45269.679472028642</v>
      </c>
      <c r="AO18" s="51">
        <f t="shared" si="9"/>
        <v>8189.8022650209896</v>
      </c>
    </row>
    <row r="19" spans="1:41" x14ac:dyDescent="0.35">
      <c r="A19" s="50">
        <f t="shared" si="10"/>
        <v>2023</v>
      </c>
      <c r="B19" s="50">
        <f t="shared" si="11"/>
        <v>59</v>
      </c>
      <c r="C19" s="51">
        <f>IF(A19&lt;=DATA!D$34,C$6,0)</f>
        <v>45600</v>
      </c>
      <c r="D19" s="51">
        <f>IF(A19&lt;=DATA!D$35,D$6,0)</f>
        <v>0</v>
      </c>
      <c r="E19" s="51">
        <f t="shared" si="12"/>
        <v>50433.456082884499</v>
      </c>
      <c r="F19" s="51">
        <f t="shared" si="0"/>
        <v>504.33456082884499</v>
      </c>
      <c r="G19" s="51">
        <f t="shared" si="13"/>
        <v>21603.230728578408</v>
      </c>
      <c r="H19" s="51">
        <f t="shared" si="14"/>
        <v>101363.68908776293</v>
      </c>
      <c r="I19" s="51">
        <f t="shared" si="1"/>
        <v>78976.892069907102</v>
      </c>
      <c r="J19" s="51">
        <f t="shared" si="1"/>
        <v>0</v>
      </c>
      <c r="K19" s="51">
        <f>IF(K$5=0,0,IF(ISNA(VLOOKUP($A19,'Amo1'!$B:$C,2,FALSE)=FALSE),0,VLOOKUP($A19,'Amo1'!$B:$C,2,FALSE)))</f>
        <v>-2.1827872842550278E-11</v>
      </c>
      <c r="L19" s="51">
        <f>IF(L$5=0,0,IF(ISNA(VLOOKUP($A19,'Amo2'!$B:$C,2,FALSE)=FALSE),0,VLOOKUP($A19,'Amo2'!$B:$C,2,FALSE)))</f>
        <v>-11470.588235294112</v>
      </c>
      <c r="M19" s="51">
        <f>IF(M$5=0,0,IF(ISNA(VLOOKUP($A19,'Amo3'!$B:$C,2,FALSE)=FALSE),0,VLOOKUP($A19,'Amo3'!$B:$C,2,FALSE)))</f>
        <v>-34806.211792516413</v>
      </c>
      <c r="N19" s="51">
        <f>IF(N$5=0,0,IF(ISNA(VLOOKUP($A19,'Amo1'!$B:$E,4,FALSE)=FALSE),0,VLOOKUP($A19,'Amo1'!$B:$E,4,FALSE)))</f>
        <v>0</v>
      </c>
      <c r="O19" s="51">
        <f>IF(O$5=0,0,IF(ISNA(VLOOKUP($A19,'Amo2'!$B:$E,4,FALSE)=FALSE),0,VLOOKUP($A19,'Amo2'!$B:$E,4,FALSE)))</f>
        <v>-7041.0294117647063</v>
      </c>
      <c r="P19" s="51">
        <f>IF(P$5=0,0,IF(ISNA(VLOOKUP($A19,'Amo3'!$B:$E,4,FALSE)=FALSE),0,VLOOKUP($A19,'Amo3'!$B:$E,4,FALSE)))</f>
        <v>-2975</v>
      </c>
      <c r="Q19" s="51">
        <f t="shared" si="15"/>
        <v>-1138.0932804332895</v>
      </c>
      <c r="R19" s="51">
        <f t="shared" si="16"/>
        <v>-1138.0932804332895</v>
      </c>
      <c r="S19" s="51">
        <f t="shared" si="17"/>
        <v>0</v>
      </c>
      <c r="T19" s="51">
        <f t="shared" si="18"/>
        <v>3414.2798412998691</v>
      </c>
      <c r="U19" s="51">
        <f t="shared" si="19"/>
        <v>4097.1358095598425</v>
      </c>
      <c r="V19" s="51">
        <f t="shared" si="20"/>
        <v>0</v>
      </c>
      <c r="W19" s="51">
        <f>IF($A19=W$5,DATA!$B$15,0)</f>
        <v>0</v>
      </c>
      <c r="X19" s="51">
        <f>IF($A19=X$5,DATA!$B$16,0)</f>
        <v>0</v>
      </c>
      <c r="Y19" s="51">
        <f>IF(Y$5&gt;=$A19,DATA!$B$42,0)</f>
        <v>0</v>
      </c>
      <c r="Z19" s="51">
        <f>IF(Z$5&gt;=$A19,DATA!$B$43,0)</f>
        <v>-600</v>
      </c>
      <c r="AA19" s="51">
        <f>IF(AA$5&gt;=$A19,DATA!$B$44,0)</f>
        <v>-3400</v>
      </c>
      <c r="AB19" s="51">
        <f t="shared" si="21"/>
        <v>-29000</v>
      </c>
      <c r="AC19" s="51">
        <f>IF(AC$5&lt;=$A19,DATA!$B$53,0)</f>
        <v>0</v>
      </c>
      <c r="AD19" s="51">
        <f>IF(AD$5&lt;=$A19,DATA!$B$48,0)</f>
        <v>0</v>
      </c>
      <c r="AE19" s="51">
        <f>IF(AE$5&lt;=$A19,DATA!$B$49,0)</f>
        <v>0</v>
      </c>
      <c r="AF19" s="51">
        <f>IF(AF$5&lt;=$A19,DATA!$B$50,0)</f>
        <v>0</v>
      </c>
      <c r="AH19" s="51">
        <f t="shared" si="3"/>
        <v>214424.0021803797</v>
      </c>
      <c r="AI19" s="51">
        <f t="shared" si="4"/>
        <v>134063.7811298595</v>
      </c>
      <c r="AJ19" s="51">
        <f t="shared" si="5"/>
        <v>21603.230728578408</v>
      </c>
      <c r="AK19" s="51">
        <f t="shared" si="6"/>
        <v>58756.99032194179</v>
      </c>
      <c r="AM19" s="51">
        <f t="shared" si="7"/>
        <v>53615.750211688552</v>
      </c>
      <c r="AN19" s="51">
        <f t="shared" si="8"/>
        <v>-45292.215972631282</v>
      </c>
      <c r="AO19" s="51">
        <f t="shared" si="9"/>
        <v>8323.5342390572696</v>
      </c>
    </row>
    <row r="20" spans="1:41" x14ac:dyDescent="0.35">
      <c r="A20" s="50">
        <f t="shared" si="10"/>
        <v>2024</v>
      </c>
      <c r="B20" s="50">
        <f t="shared" si="11"/>
        <v>60</v>
      </c>
      <c r="C20" s="51">
        <f>IF(A20&lt;=DATA!D$34,C$6,0)</f>
        <v>45600</v>
      </c>
      <c r="D20" s="51">
        <f>IF(A20&lt;=DATA!D$35,D$6,0)</f>
        <v>0</v>
      </c>
      <c r="E20" s="51">
        <f t="shared" si="12"/>
        <v>58756.990321941768</v>
      </c>
      <c r="F20" s="51">
        <f t="shared" si="0"/>
        <v>587.56990321941771</v>
      </c>
      <c r="G20" s="51">
        <f t="shared" si="13"/>
        <v>22035.295343149977</v>
      </c>
      <c r="H20" s="51">
        <f t="shared" si="14"/>
        <v>101870.50753320174</v>
      </c>
      <c r="I20" s="51">
        <f t="shared" si="1"/>
        <v>78187.123149208026</v>
      </c>
      <c r="J20" s="51">
        <f t="shared" si="1"/>
        <v>0</v>
      </c>
      <c r="K20" s="51">
        <f>IF(K$5=0,0,IF(ISNA(VLOOKUP($A20,'Amo1'!$B:$C,2,FALSE)=FALSE),0,VLOOKUP($A20,'Amo1'!$B:$C,2,FALSE)))</f>
        <v>-2.1827872842550278E-11</v>
      </c>
      <c r="L20" s="51">
        <f>IF(L$5=0,0,IF(ISNA(VLOOKUP($A20,'Amo2'!$B:$C,2,FALSE)=FALSE),0,VLOOKUP($A20,'Amo2'!$B:$C,2,FALSE)))</f>
        <v>-7647.0588235294053</v>
      </c>
      <c r="M20" s="51">
        <f>IF(M$5=0,0,IF(ISNA(VLOOKUP($A20,'Amo3'!$B:$C,2,FALSE)=FALSE),0,VLOOKUP($A20,'Amo3'!$B:$C,2,FALSE)))</f>
        <v>-33554.119276245976</v>
      </c>
      <c r="N20" s="51">
        <f>IF(N$5=0,0,IF(ISNA(VLOOKUP($A20,'Amo1'!$B:$E,4,FALSE)=FALSE),0,VLOOKUP($A20,'Amo1'!$B:$E,4,FALSE)))</f>
        <v>0</v>
      </c>
      <c r="O20" s="51">
        <f>IF(O$5=0,0,IF(ISNA(VLOOKUP($A20,'Amo2'!$B:$E,4,FALSE)=FALSE),0,VLOOKUP($A20,'Amo2'!$B:$E,4,FALSE)))</f>
        <v>-7041.0294117647063</v>
      </c>
      <c r="P20" s="51">
        <f>IF(P$5=0,0,IF(ISNA(VLOOKUP($A20,'Amo3'!$B:$E,4,FALSE)=FALSE),0,VLOOKUP($A20,'Amo3'!$B:$E,4,FALSE)))</f>
        <v>-2975</v>
      </c>
      <c r="Q20" s="51">
        <f t="shared" si="15"/>
        <v>-1149.4742132376223</v>
      </c>
      <c r="R20" s="51">
        <f t="shared" si="16"/>
        <v>-1149.4742132376223</v>
      </c>
      <c r="S20" s="51">
        <f t="shared" si="17"/>
        <v>0</v>
      </c>
      <c r="T20" s="51">
        <f t="shared" si="18"/>
        <v>3448.4226397128677</v>
      </c>
      <c r="U20" s="51">
        <f t="shared" si="19"/>
        <v>4138.1071676554411</v>
      </c>
      <c r="V20" s="51">
        <f t="shared" si="20"/>
        <v>0</v>
      </c>
      <c r="W20" s="51">
        <f>IF($A20=W$5,DATA!$B$15,0)</f>
        <v>0</v>
      </c>
      <c r="X20" s="51">
        <f>IF($A20=X$5,DATA!$B$16,0)</f>
        <v>0</v>
      </c>
      <c r="Y20" s="51">
        <f>IF(Y$5&gt;=$A20,DATA!$B$42,0)</f>
        <v>0</v>
      </c>
      <c r="Z20" s="51">
        <f>IF(Z$5&gt;=$A20,DATA!$B$43,0)</f>
        <v>-600</v>
      </c>
      <c r="AA20" s="51">
        <f>IF(AA$5&gt;=$A20,DATA!$B$44,0)</f>
        <v>-3400</v>
      </c>
      <c r="AB20" s="51">
        <f t="shared" si="21"/>
        <v>-29000</v>
      </c>
      <c r="AC20" s="51">
        <f>IF(AC$5&lt;=$A20,DATA!$B$53,0)</f>
        <v>0</v>
      </c>
      <c r="AD20" s="51">
        <f>IF(AD$5&lt;=$A20,DATA!$B$48,0)</f>
        <v>0</v>
      </c>
      <c r="AE20" s="51">
        <f>IF(AE$5&lt;=$A20,DATA!$B$49,0)</f>
        <v>0</v>
      </c>
      <c r="AF20" s="51">
        <f>IF(AF$5&lt;=$A20,DATA!$B$50,0)</f>
        <v>0</v>
      </c>
      <c r="AH20" s="51">
        <f t="shared" si="3"/>
        <v>228107.86012007389</v>
      </c>
      <c r="AI20" s="51">
        <f t="shared" si="4"/>
        <v>138856.45258263437</v>
      </c>
      <c r="AJ20" s="51">
        <f t="shared" si="5"/>
        <v>22035.295343149977</v>
      </c>
      <c r="AK20" s="51">
        <f t="shared" si="6"/>
        <v>67216.112194289541</v>
      </c>
      <c r="AM20" s="51">
        <f t="shared" si="7"/>
        <v>53774.099710587725</v>
      </c>
      <c r="AN20" s="51">
        <f t="shared" si="8"/>
        <v>-45314.977838239953</v>
      </c>
      <c r="AO20" s="51">
        <f t="shared" si="9"/>
        <v>8459.1218723477723</v>
      </c>
    </row>
    <row r="21" spans="1:41" x14ac:dyDescent="0.35">
      <c r="A21" s="50">
        <f t="shared" si="10"/>
        <v>2025</v>
      </c>
      <c r="B21" s="50">
        <f t="shared" si="11"/>
        <v>61</v>
      </c>
      <c r="C21" s="51">
        <f>IF(A21&lt;=DATA!D$34,C$6,0)</f>
        <v>45600</v>
      </c>
      <c r="D21" s="51">
        <f>IF(A21&lt;=DATA!D$35,D$6,0)</f>
        <v>0</v>
      </c>
      <c r="E21" s="51">
        <f t="shared" si="12"/>
        <v>67216.112194289541</v>
      </c>
      <c r="F21" s="51">
        <f t="shared" si="0"/>
        <v>672.16112194289542</v>
      </c>
      <c r="G21" s="51">
        <f t="shared" si="13"/>
        <v>22476.001250012978</v>
      </c>
      <c r="H21" s="51">
        <f t="shared" si="14"/>
        <v>102379.86007086774</v>
      </c>
      <c r="I21" s="51">
        <f t="shared" si="1"/>
        <v>77405.251917715941</v>
      </c>
      <c r="J21" s="51">
        <f t="shared" si="1"/>
        <v>0</v>
      </c>
      <c r="K21" s="51">
        <f>IF(K$5=0,0,IF(ISNA(VLOOKUP($A21,'Amo1'!$B:$C,2,FALSE)=FALSE),0,VLOOKUP($A21,'Amo1'!$B:$C,2,FALSE)))</f>
        <v>-2.1827872842550278E-11</v>
      </c>
      <c r="L21" s="51">
        <f>IF(L$5=0,0,IF(ISNA(VLOOKUP($A21,'Amo2'!$B:$C,2,FALSE)=FALSE),0,VLOOKUP($A21,'Amo2'!$B:$C,2,FALSE)))</f>
        <v>-3823.5294117646995</v>
      </c>
      <c r="M21" s="51">
        <f>IF(M$5=0,0,IF(ISNA(VLOOKUP($A21,'Amo3'!$B:$C,2,FALSE)=FALSE),0,VLOOKUP($A21,'Amo3'!$B:$C,2,FALSE)))</f>
        <v>-32240.048180420152</v>
      </c>
      <c r="N21" s="51">
        <f>IF(N$5=0,0,IF(ISNA(VLOOKUP($A21,'Amo1'!$B:$E,4,FALSE)=FALSE),0,VLOOKUP($A21,'Amo1'!$B:$E,4,FALSE)))</f>
        <v>0</v>
      </c>
      <c r="O21" s="51">
        <f>IF(O$5=0,0,IF(ISNA(VLOOKUP($A21,'Amo2'!$B:$E,4,FALSE)=FALSE),0,VLOOKUP($A21,'Amo2'!$B:$E,4,FALSE)))</f>
        <v>-3823.5294117646995</v>
      </c>
      <c r="P21" s="51">
        <f>IF(P$5=0,0,IF(ISNA(VLOOKUP($A21,'Amo3'!$B:$E,4,FALSE)=FALSE),0,VLOOKUP($A21,'Amo3'!$B:$E,4,FALSE)))</f>
        <v>-2975</v>
      </c>
      <c r="Q21" s="51">
        <f t="shared" si="15"/>
        <v>-1160.9689553699984</v>
      </c>
      <c r="R21" s="51">
        <f t="shared" si="16"/>
        <v>-1160.9689553699984</v>
      </c>
      <c r="S21" s="51">
        <f t="shared" si="17"/>
        <v>0</v>
      </c>
      <c r="T21" s="51">
        <f t="shared" si="18"/>
        <v>3482.9068661099964</v>
      </c>
      <c r="U21" s="51">
        <f t="shared" si="19"/>
        <v>4179.4882393319958</v>
      </c>
      <c r="V21" s="51">
        <f t="shared" si="20"/>
        <v>0</v>
      </c>
      <c r="W21" s="51">
        <f>IF($A21=W$5,DATA!$B$15,0)</f>
        <v>0</v>
      </c>
      <c r="X21" s="51">
        <f>IF($A21=X$5,DATA!$B$16,0)</f>
        <v>0</v>
      </c>
      <c r="Y21" s="51">
        <f>IF(Y$5&gt;=$A21,DATA!$B$42,0)</f>
        <v>0</v>
      </c>
      <c r="Z21" s="51">
        <f>IF(Z$5&gt;=$A21,DATA!$B$43,0)</f>
        <v>-600</v>
      </c>
      <c r="AA21" s="51">
        <f>IF(AA$5&gt;=$A21,DATA!$B$44,0)</f>
        <v>-3400</v>
      </c>
      <c r="AB21" s="51">
        <f t="shared" si="21"/>
        <v>-29000</v>
      </c>
      <c r="AC21" s="51">
        <f>IF(AC$5&lt;=$A21,DATA!$B$53,0)</f>
        <v>0</v>
      </c>
      <c r="AD21" s="51">
        <f>IF(AD$5&lt;=$A21,DATA!$B$48,0)</f>
        <v>0</v>
      </c>
      <c r="AE21" s="51">
        <f>IF(AE$5&lt;=$A21,DATA!$B$49,0)</f>
        <v>0</v>
      </c>
      <c r="AF21" s="51">
        <f>IF(AF$5&lt;=$A21,DATA!$B$50,0)</f>
        <v>0</v>
      </c>
      <c r="AH21" s="51">
        <f t="shared" si="3"/>
        <v>245227.7367455815</v>
      </c>
      <c r="AI21" s="51">
        <f t="shared" si="4"/>
        <v>143721.53439639881</v>
      </c>
      <c r="AJ21" s="51">
        <f t="shared" si="5"/>
        <v>22476.001250012978</v>
      </c>
      <c r="AK21" s="51">
        <f t="shared" si="6"/>
        <v>79030.201099169703</v>
      </c>
      <c r="AM21" s="51">
        <f t="shared" si="7"/>
        <v>53934.556227384885</v>
      </c>
      <c r="AN21" s="51">
        <f t="shared" si="8"/>
        <v>-42120.467322504694</v>
      </c>
      <c r="AO21" s="51">
        <f t="shared" si="9"/>
        <v>11814.088904880191</v>
      </c>
    </row>
    <row r="22" spans="1:41" x14ac:dyDescent="0.35">
      <c r="A22" s="50">
        <f t="shared" si="10"/>
        <v>2026</v>
      </c>
      <c r="B22" s="50">
        <f t="shared" si="11"/>
        <v>62</v>
      </c>
      <c r="C22" s="51">
        <f>IF(A22&lt;=DATA!D$34,C$6,0)</f>
        <v>45600</v>
      </c>
      <c r="D22" s="51">
        <f>IF(A22&lt;=DATA!D$35,D$6,0)</f>
        <v>0</v>
      </c>
      <c r="E22" s="51">
        <f t="shared" si="12"/>
        <v>79030.201099169732</v>
      </c>
      <c r="F22" s="51">
        <f t="shared" si="0"/>
        <v>790.30201099169733</v>
      </c>
      <c r="G22" s="51">
        <f t="shared" si="13"/>
        <v>22925.521275013238</v>
      </c>
      <c r="H22" s="51">
        <f t="shared" si="14"/>
        <v>102891.75937122207</v>
      </c>
      <c r="I22" s="51">
        <f t="shared" si="1"/>
        <v>76631.199398538782</v>
      </c>
      <c r="J22" s="51">
        <f t="shared" si="1"/>
        <v>0</v>
      </c>
      <c r="K22" s="51">
        <f>IF(K$5=0,0,IF(ISNA(VLOOKUP($A22,'Amo1'!$B:$C,2,FALSE)=FALSE),0,VLOOKUP($A22,'Amo1'!$B:$C,2,FALSE)))</f>
        <v>-2.1827872842550278E-11</v>
      </c>
      <c r="L22" s="51">
        <f>IF(L$5=0,0,IF(ISNA(VLOOKUP($A22,'Amo2'!$B:$C,2,FALSE)=FALSE),0,VLOOKUP($A22,'Amo2'!$B:$C,2,FALSE)))</f>
        <v>6.3664629124104977E-12</v>
      </c>
      <c r="M22" s="51">
        <f>IF(M$5=0,0,IF(ISNA(VLOOKUP($A22,'Amo3'!$B:$C,2,FALSE)=FALSE),0,VLOOKUP($A22,'Amo3'!$B:$C,2,FALSE)))</f>
        <v>-30860.930565350951</v>
      </c>
      <c r="N22" s="51">
        <f>IF(N$5=0,0,IF(ISNA(VLOOKUP($A22,'Amo1'!$B:$E,4,FALSE)=FALSE),0,VLOOKUP($A22,'Amo1'!$B:$E,4,FALSE)))</f>
        <v>0</v>
      </c>
      <c r="O22" s="51">
        <f>IF(O$5=0,0,IF(ISNA(VLOOKUP($A22,'Amo2'!$B:$E,4,FALSE)=FALSE),0,VLOOKUP($A22,'Amo2'!$B:$E,4,FALSE)))</f>
        <v>0</v>
      </c>
      <c r="P22" s="51">
        <f>IF(P$5=0,0,IF(ISNA(VLOOKUP($A22,'Amo3'!$B:$E,4,FALSE)=FALSE),0,VLOOKUP($A22,'Amo3'!$B:$E,4,FALSE)))</f>
        <v>-2975</v>
      </c>
      <c r="Q22" s="51">
        <f t="shared" si="15"/>
        <v>-1172.5786449236984</v>
      </c>
      <c r="R22" s="51">
        <f t="shared" si="16"/>
        <v>-1172.5786449236984</v>
      </c>
      <c r="S22" s="51">
        <f t="shared" si="17"/>
        <v>0</v>
      </c>
      <c r="T22" s="51">
        <f t="shared" si="18"/>
        <v>3517.7359347710963</v>
      </c>
      <c r="U22" s="51">
        <f t="shared" si="19"/>
        <v>4221.2831217253161</v>
      </c>
      <c r="V22" s="51">
        <f t="shared" si="20"/>
        <v>0</v>
      </c>
      <c r="W22" s="51">
        <f>IF($A22=W$5,DATA!$B$15,0)</f>
        <v>0</v>
      </c>
      <c r="X22" s="51">
        <f>IF($A22=X$5,DATA!$B$16,0)</f>
        <v>0</v>
      </c>
      <c r="Y22" s="51">
        <f>IF(Y$5&gt;=$A22,DATA!$B$42,0)</f>
        <v>0</v>
      </c>
      <c r="Z22" s="51">
        <f>IF(Z$5&gt;=$A22,DATA!$B$43,0)</f>
        <v>-600</v>
      </c>
      <c r="AA22" s="51">
        <f>IF(AA$5&gt;=$A22,DATA!$B$44,0)</f>
        <v>-3400</v>
      </c>
      <c r="AB22" s="51">
        <f t="shared" si="21"/>
        <v>-29000</v>
      </c>
      <c r="AC22" s="51">
        <f>IF(AC$5&lt;=$A22,DATA!$B$53,0)</f>
        <v>0</v>
      </c>
      <c r="AD22" s="51">
        <f>IF(AD$5&lt;=$A22,DATA!$B$48,0)</f>
        <v>0</v>
      </c>
      <c r="AE22" s="51">
        <f>IF(AE$5&lt;=$A22,DATA!$B$49,0)</f>
        <v>0</v>
      </c>
      <c r="AF22" s="51">
        <f>IF(AF$5&lt;=$A22,DATA!$B$50,0)</f>
        <v>0</v>
      </c>
      <c r="AH22" s="51">
        <f t="shared" si="3"/>
        <v>266426.91435623361</v>
      </c>
      <c r="AI22" s="51">
        <f t="shared" si="4"/>
        <v>148662.02820440987</v>
      </c>
      <c r="AJ22" s="51">
        <f t="shared" si="5"/>
        <v>22925.521275013238</v>
      </c>
      <c r="AK22" s="51">
        <f t="shared" si="6"/>
        <v>94839.364876810505</v>
      </c>
      <c r="AM22" s="51">
        <f t="shared" si="7"/>
        <v>54129.321067488112</v>
      </c>
      <c r="AN22" s="51">
        <f t="shared" si="8"/>
        <v>-38320.157289847397</v>
      </c>
      <c r="AO22" s="51">
        <f t="shared" si="9"/>
        <v>15809.163777640715</v>
      </c>
    </row>
    <row r="23" spans="1:41" x14ac:dyDescent="0.35">
      <c r="A23" s="50">
        <f t="shared" si="10"/>
        <v>2027</v>
      </c>
      <c r="B23" s="50">
        <f t="shared" si="11"/>
        <v>63</v>
      </c>
      <c r="C23" s="51">
        <f>IF(A23&lt;=DATA!D$34,C$6,0)</f>
        <v>45600</v>
      </c>
      <c r="D23" s="51">
        <f>IF(A23&lt;=DATA!D$35,D$6,0)</f>
        <v>0</v>
      </c>
      <c r="E23" s="51">
        <f t="shared" si="12"/>
        <v>94839.364876810447</v>
      </c>
      <c r="F23" s="51">
        <f t="shared" si="0"/>
        <v>948.39364876810453</v>
      </c>
      <c r="G23" s="51">
        <f t="shared" si="13"/>
        <v>23384.031700513504</v>
      </c>
      <c r="H23" s="51">
        <f t="shared" si="14"/>
        <v>103406.21816807817</v>
      </c>
      <c r="I23" s="51">
        <f t="shared" ref="I23:I73" si="22">I22*(1+I$5)</f>
        <v>75864.887404553388</v>
      </c>
      <c r="J23" s="51">
        <f t="shared" ref="J23:J73" si="23">J22*(1+J$5)</f>
        <v>0</v>
      </c>
      <c r="K23" s="51">
        <f>IF(K$5=0,0,IF(ISNA(VLOOKUP($A23,'Amo1'!$B:$C,2,FALSE)=FALSE),0,VLOOKUP($A23,'Amo1'!$B:$C,2,FALSE)))</f>
        <v>-2.1827872842550278E-11</v>
      </c>
      <c r="L23" s="51">
        <f>IF(L$5=0,0,IF(ISNA(VLOOKUP($A23,'Amo2'!$B:$C,2,FALSE)=FALSE),0,VLOOKUP($A23,'Amo2'!$B:$C,2,FALSE)))</f>
        <v>6.3664629124104977E-12</v>
      </c>
      <c r="M23" s="51">
        <f>IF(M$5=0,0,IF(ISNA(VLOOKUP($A23,'Amo3'!$B:$C,2,FALSE)=FALSE),0,VLOOKUP($A23,'Amo3'!$B:$C,2,FALSE)))</f>
        <v>-29413.546628335822</v>
      </c>
      <c r="N23" s="51">
        <f>IF(N$5=0,0,IF(ISNA(VLOOKUP($A23,'Amo1'!$B:$E,4,FALSE)=FALSE),0,VLOOKUP($A23,'Amo1'!$B:$E,4,FALSE)))</f>
        <v>0</v>
      </c>
      <c r="O23" s="51">
        <f>IF(O$5=0,0,IF(ISNA(VLOOKUP($A23,'Amo2'!$B:$E,4,FALSE)=FALSE),0,VLOOKUP($A23,'Amo2'!$B:$E,4,FALSE)))</f>
        <v>0</v>
      </c>
      <c r="P23" s="51">
        <f>IF(P$5=0,0,IF(ISNA(VLOOKUP($A23,'Amo3'!$B:$E,4,FALSE)=FALSE),0,VLOOKUP($A23,'Amo3'!$B:$E,4,FALSE)))</f>
        <v>-2975</v>
      </c>
      <c r="Q23" s="51">
        <f t="shared" si="15"/>
        <v>-1184.3044313729354</v>
      </c>
      <c r="R23" s="51">
        <f t="shared" si="16"/>
        <v>-1184.3044313729354</v>
      </c>
      <c r="S23" s="51">
        <f t="shared" si="17"/>
        <v>0</v>
      </c>
      <c r="T23" s="51">
        <f t="shared" si="18"/>
        <v>3552.9132941188072</v>
      </c>
      <c r="U23" s="51">
        <f t="shared" si="19"/>
        <v>4263.4959529425696</v>
      </c>
      <c r="V23" s="51">
        <f t="shared" si="20"/>
        <v>0</v>
      </c>
      <c r="W23" s="51">
        <f>IF($A23=W$5,DATA!$B$15,0)</f>
        <v>0</v>
      </c>
      <c r="X23" s="51">
        <f>IF($A23=X$5,DATA!$B$16,0)</f>
        <v>0</v>
      </c>
      <c r="Y23" s="51">
        <f>IF(Y$5&gt;=$A23,DATA!$B$42,0)</f>
        <v>0</v>
      </c>
      <c r="Z23" s="51">
        <f>IF(Z$5&gt;=$A23,DATA!$B$43,0)</f>
        <v>-600</v>
      </c>
      <c r="AA23" s="51">
        <f>IF(AA$5&gt;=$A23,DATA!$B$44,0)</f>
        <v>-3400</v>
      </c>
      <c r="AB23" s="51">
        <f t="shared" si="21"/>
        <v>-29000</v>
      </c>
      <c r="AC23" s="51">
        <f>IF(AC$5&lt;=$A23,DATA!$B$53,0)</f>
        <v>0</v>
      </c>
      <c r="AD23" s="51">
        <f>IF(AD$5&lt;=$A23,DATA!$B$48,0)</f>
        <v>0</v>
      </c>
      <c r="AE23" s="51">
        <f>IF(AE$5&lt;=$A23,DATA!$B$49,0)</f>
        <v>0</v>
      </c>
      <c r="AF23" s="51">
        <f>IF(AF$5&lt;=$A23,DATA!$B$50,0)</f>
        <v>0</v>
      </c>
      <c r="AH23" s="51">
        <f t="shared" si="3"/>
        <v>284102.14955470321</v>
      </c>
      <c r="AI23" s="51">
        <f t="shared" si="4"/>
        <v>149857.55894429571</v>
      </c>
      <c r="AJ23" s="51">
        <f t="shared" si="5"/>
        <v>23384.031700513504</v>
      </c>
      <c r="AK23" s="51">
        <f t="shared" si="6"/>
        <v>110860.558909894</v>
      </c>
      <c r="AM23" s="51">
        <f t="shared" si="7"/>
        <v>54364.802895829482</v>
      </c>
      <c r="AN23" s="51">
        <f t="shared" si="8"/>
        <v>-38343.608862745867</v>
      </c>
      <c r="AO23" s="51">
        <f t="shared" si="9"/>
        <v>16021.194033083615</v>
      </c>
    </row>
    <row r="24" spans="1:41" x14ac:dyDescent="0.35">
      <c r="A24" s="50">
        <f t="shared" si="10"/>
        <v>2028</v>
      </c>
      <c r="B24" s="50">
        <f t="shared" si="11"/>
        <v>64</v>
      </c>
      <c r="C24" s="51">
        <f>IF(A24&lt;=DATA!D$34,C$6,0)</f>
        <v>45600</v>
      </c>
      <c r="D24" s="51">
        <f>IF(A24&lt;=DATA!D$35,D$6,0)</f>
        <v>0</v>
      </c>
      <c r="E24" s="51">
        <f t="shared" si="12"/>
        <v>110860.55890989405</v>
      </c>
      <c r="F24" s="51">
        <f t="shared" si="0"/>
        <v>1108.6055890989405</v>
      </c>
      <c r="G24" s="51">
        <f t="shared" si="13"/>
        <v>23851.712334523774</v>
      </c>
      <c r="H24" s="51">
        <f t="shared" si="14"/>
        <v>103923.24925891854</v>
      </c>
      <c r="I24" s="51">
        <f t="shared" si="22"/>
        <v>75106.23853050785</v>
      </c>
      <c r="J24" s="51">
        <f t="shared" si="23"/>
        <v>0</v>
      </c>
      <c r="K24" s="51">
        <f>IF(K$5=0,0,IF(ISNA(VLOOKUP($A24,'Amo1'!$B:$C,2,FALSE)=FALSE),0,VLOOKUP($A24,'Amo1'!$B:$C,2,FALSE)))</f>
        <v>-2.1827872842550278E-11</v>
      </c>
      <c r="L24" s="51">
        <f>IF(L$5=0,0,IF(ISNA(VLOOKUP($A24,'Amo2'!$B:$C,2,FALSE)=FALSE),0,VLOOKUP($A24,'Amo2'!$B:$C,2,FALSE)))</f>
        <v>6.3664629124104977E-12</v>
      </c>
      <c r="M24" s="51">
        <f>IF(M$5=0,0,IF(ISNA(VLOOKUP($A24,'Amo3'!$B:$C,2,FALSE)=FALSE),0,VLOOKUP($A24,'Amo3'!$B:$C,2,FALSE)))</f>
        <v>-27894.517186438447</v>
      </c>
      <c r="N24" s="51">
        <f>IF(N$5=0,0,IF(ISNA(VLOOKUP($A24,'Amo1'!$B:$E,4,FALSE)=FALSE),0,VLOOKUP($A24,'Amo1'!$B:$E,4,FALSE)))</f>
        <v>0</v>
      </c>
      <c r="O24" s="51">
        <f>IF(O$5=0,0,IF(ISNA(VLOOKUP($A24,'Amo2'!$B:$E,4,FALSE)=FALSE),0,VLOOKUP($A24,'Amo2'!$B:$E,4,FALSE)))</f>
        <v>0</v>
      </c>
      <c r="P24" s="51">
        <f>IF(P$5=0,0,IF(ISNA(VLOOKUP($A24,'Amo3'!$B:$E,4,FALSE)=FALSE),0,VLOOKUP($A24,'Amo3'!$B:$E,4,FALSE)))</f>
        <v>-2975</v>
      </c>
      <c r="Q24" s="51">
        <f t="shared" si="15"/>
        <v>-1196.1474756866646</v>
      </c>
      <c r="R24" s="51">
        <f t="shared" si="16"/>
        <v>-1196.1474756866646</v>
      </c>
      <c r="S24" s="51">
        <f t="shared" si="17"/>
        <v>0</v>
      </c>
      <c r="T24" s="51">
        <f t="shared" si="18"/>
        <v>3588.4424270599952</v>
      </c>
      <c r="U24" s="51">
        <f t="shared" si="19"/>
        <v>4306.1309124719955</v>
      </c>
      <c r="V24" s="51">
        <f t="shared" si="20"/>
        <v>0</v>
      </c>
      <c r="W24" s="51">
        <f>IF($A24=W$5,DATA!$B$15,0)</f>
        <v>0</v>
      </c>
      <c r="X24" s="51">
        <f>IF($A24=X$5,DATA!$B$16,0)</f>
        <v>0</v>
      </c>
      <c r="Y24" s="51">
        <f>IF(Y$5&gt;=$A24,DATA!$B$42,0)</f>
        <v>0</v>
      </c>
      <c r="Z24" s="51">
        <f>IF(Z$5&gt;=$A24,DATA!$B$43,0)</f>
        <v>-600</v>
      </c>
      <c r="AA24" s="51">
        <f>IF(AA$5&gt;=$A24,DATA!$B$44,0)</f>
        <v>-3400</v>
      </c>
      <c r="AB24" s="51">
        <f t="shared" si="21"/>
        <v>-29000</v>
      </c>
      <c r="AC24" s="51">
        <f>IF(AC$5&lt;=$A24,DATA!$B$53,0)</f>
        <v>0</v>
      </c>
      <c r="AD24" s="51">
        <f>IF(AD$5&lt;=$A24,DATA!$B$48,0)</f>
        <v>0</v>
      </c>
      <c r="AE24" s="51">
        <f>IF(AE$5&lt;=$A24,DATA!$B$49,0)</f>
        <v>0</v>
      </c>
      <c r="AF24" s="51">
        <f>IF(AF$5&lt;=$A24,DATA!$B$50,0)</f>
        <v>0</v>
      </c>
      <c r="AH24" s="51">
        <f t="shared" si="3"/>
        <v>302083.12582466332</v>
      </c>
      <c r="AI24" s="51">
        <f t="shared" si="4"/>
        <v>151134.97060298792</v>
      </c>
      <c r="AJ24" s="51">
        <f t="shared" si="5"/>
        <v>23851.712334523774</v>
      </c>
      <c r="AK24" s="51">
        <f t="shared" si="6"/>
        <v>127096.44288715163</v>
      </c>
      <c r="AM24" s="51">
        <f t="shared" si="7"/>
        <v>54603.178928630921</v>
      </c>
      <c r="AN24" s="51">
        <f t="shared" si="8"/>
        <v>-38367.294951373333</v>
      </c>
      <c r="AO24" s="51">
        <f t="shared" si="9"/>
        <v>16235.883977257588</v>
      </c>
    </row>
    <row r="25" spans="1:41" x14ac:dyDescent="0.35">
      <c r="A25" s="50">
        <f t="shared" si="10"/>
        <v>2029</v>
      </c>
      <c r="B25" s="50">
        <f t="shared" si="11"/>
        <v>65</v>
      </c>
      <c r="C25" s="51">
        <f>IF(A25&lt;=DATA!D$34,C$6,0)</f>
        <v>45600</v>
      </c>
      <c r="D25" s="51">
        <f>IF(A25&lt;=DATA!D$35,D$6,0)</f>
        <v>0</v>
      </c>
      <c r="E25" s="51">
        <f t="shared" si="12"/>
        <v>127096.44288715164</v>
      </c>
      <c r="F25" s="51">
        <f t="shared" si="0"/>
        <v>1270.9644288715165</v>
      </c>
      <c r="G25" s="51">
        <f t="shared" si="13"/>
        <v>24328.746581214251</v>
      </c>
      <c r="H25" s="51">
        <f t="shared" si="14"/>
        <v>104442.86550521312</v>
      </c>
      <c r="I25" s="51">
        <f t="shared" si="22"/>
        <v>74355.176145202771</v>
      </c>
      <c r="J25" s="51">
        <f t="shared" si="23"/>
        <v>0</v>
      </c>
      <c r="K25" s="51">
        <f>IF(K$5=0,0,IF(ISNA(VLOOKUP($A25,'Amo1'!$B:$C,2,FALSE)=FALSE),0,VLOOKUP($A25,'Amo1'!$B:$C,2,FALSE)))</f>
        <v>-2.1827872842550278E-11</v>
      </c>
      <c r="L25" s="51">
        <f>IF(L$5=0,0,IF(ISNA(VLOOKUP($A25,'Amo2'!$B:$C,2,FALSE)=FALSE),0,VLOOKUP($A25,'Amo2'!$B:$C,2,FALSE)))</f>
        <v>6.3664629124104977E-12</v>
      </c>
      <c r="M25" s="51">
        <f>IF(M$5=0,0,IF(ISNA(VLOOKUP($A25,'Amo3'!$B:$C,2,FALSE)=FALSE),0,VLOOKUP($A25,'Amo3'!$B:$C,2,FALSE)))</f>
        <v>-26300.29578716715</v>
      </c>
      <c r="N25" s="51">
        <f>IF(N$5=0,0,IF(ISNA(VLOOKUP($A25,'Amo1'!$B:$E,4,FALSE)=FALSE),0,VLOOKUP($A25,'Amo1'!$B:$E,4,FALSE)))</f>
        <v>0</v>
      </c>
      <c r="O25" s="51">
        <f>IF(O$5=0,0,IF(ISNA(VLOOKUP($A25,'Amo2'!$B:$E,4,FALSE)=FALSE),0,VLOOKUP($A25,'Amo2'!$B:$E,4,FALSE)))</f>
        <v>0</v>
      </c>
      <c r="P25" s="51">
        <f>IF(P$5=0,0,IF(ISNA(VLOOKUP($A25,'Amo3'!$B:$E,4,FALSE)=FALSE),0,VLOOKUP($A25,'Amo3'!$B:$E,4,FALSE)))</f>
        <v>-2975</v>
      </c>
      <c r="Q25" s="51">
        <f t="shared" si="15"/>
        <v>-1208.1089504435313</v>
      </c>
      <c r="R25" s="51">
        <f t="shared" si="16"/>
        <v>-1208.1089504435313</v>
      </c>
      <c r="S25" s="51">
        <f t="shared" si="17"/>
        <v>0</v>
      </c>
      <c r="T25" s="51">
        <f t="shared" si="18"/>
        <v>3624.3268513305952</v>
      </c>
      <c r="U25" s="51">
        <f t="shared" si="19"/>
        <v>4349.1922215967152</v>
      </c>
      <c r="V25" s="51">
        <f t="shared" si="20"/>
        <v>0</v>
      </c>
      <c r="W25" s="51">
        <f>IF($A25=W$5,DATA!$B$15,0)</f>
        <v>0</v>
      </c>
      <c r="X25" s="51">
        <f>IF($A25=X$5,DATA!$B$16,0)</f>
        <v>0</v>
      </c>
      <c r="Y25" s="51">
        <f>IF(Y$5&gt;=$A25,DATA!$B$42,0)</f>
        <v>0</v>
      </c>
      <c r="Z25" s="51">
        <f>IF(Z$5&gt;=$A25,DATA!$B$43,0)</f>
        <v>-600</v>
      </c>
      <c r="AA25" s="51">
        <f>IF(AA$5&gt;=$A25,DATA!$B$44,0)</f>
        <v>-3400</v>
      </c>
      <c r="AB25" s="51">
        <f t="shared" si="21"/>
        <v>-29000</v>
      </c>
      <c r="AC25" s="51">
        <f>IF(AC$5&lt;=$A25,DATA!$B$53,0)</f>
        <v>0</v>
      </c>
      <c r="AD25" s="51">
        <f>IF(AD$5&lt;=$A25,DATA!$B$48,0)</f>
        <v>0</v>
      </c>
      <c r="AE25" s="51">
        <f>IF(AE$5&lt;=$A25,DATA!$B$49,0)</f>
        <v>0</v>
      </c>
      <c r="AF25" s="51">
        <f>IF(AF$5&lt;=$A25,DATA!$B$50,0)</f>
        <v>0</v>
      </c>
      <c r="AH25" s="51">
        <f t="shared" si="3"/>
        <v>320376.20093252644</v>
      </c>
      <c r="AI25" s="51">
        <f t="shared" si="4"/>
        <v>152497.74586324871</v>
      </c>
      <c r="AJ25" s="51">
        <f t="shared" si="5"/>
        <v>24328.746581214251</v>
      </c>
      <c r="AK25" s="51">
        <f t="shared" si="6"/>
        <v>143549.70848806348</v>
      </c>
      <c r="AM25" s="51">
        <f t="shared" si="7"/>
        <v>54844.483501798823</v>
      </c>
      <c r="AN25" s="51">
        <f t="shared" si="8"/>
        <v>-38391.217900887059</v>
      </c>
      <c r="AO25" s="51">
        <f t="shared" si="9"/>
        <v>16453.265600911764</v>
      </c>
    </row>
    <row r="26" spans="1:41" x14ac:dyDescent="0.35">
      <c r="A26" s="50">
        <f t="shared" si="10"/>
        <v>2030</v>
      </c>
      <c r="B26" s="50">
        <f t="shared" si="11"/>
        <v>66</v>
      </c>
      <c r="C26" s="51">
        <f>IF(A26&lt;=DATA!D$34,C$6,0)</f>
        <v>45600</v>
      </c>
      <c r="D26" s="51">
        <f>IF(A26&lt;=DATA!D$35,D$6,0)</f>
        <v>0</v>
      </c>
      <c r="E26" s="51">
        <f t="shared" si="12"/>
        <v>143549.70848806342</v>
      </c>
      <c r="F26" s="51">
        <f t="shared" si="0"/>
        <v>1435.4970848806342</v>
      </c>
      <c r="G26" s="51">
        <f t="shared" si="13"/>
        <v>24815.321512838535</v>
      </c>
      <c r="H26" s="51">
        <f t="shared" si="14"/>
        <v>104965.07983273918</v>
      </c>
      <c r="I26" s="51">
        <f t="shared" si="22"/>
        <v>73611.62438375075</v>
      </c>
      <c r="J26" s="51">
        <f t="shared" si="23"/>
        <v>0</v>
      </c>
      <c r="K26" s="51">
        <f>IF(K$5=0,0,IF(ISNA(VLOOKUP($A26,'Amo1'!$B:$C,2,FALSE)=FALSE),0,VLOOKUP($A26,'Amo1'!$B:$C,2,FALSE)))</f>
        <v>-2.1827872842550278E-11</v>
      </c>
      <c r="L26" s="51">
        <f>IF(L$5=0,0,IF(ISNA(VLOOKUP($A26,'Amo2'!$B:$C,2,FALSE)=FALSE),0,VLOOKUP($A26,'Amo2'!$B:$C,2,FALSE)))</f>
        <v>6.3664629124104977E-12</v>
      </c>
      <c r="M26" s="51">
        <f>IF(M$5=0,0,IF(ISNA(VLOOKUP($A26,'Amo3'!$B:$C,2,FALSE)=FALSE),0,VLOOKUP($A26,'Amo3'!$B:$C,2,FALSE)))</f>
        <v>-24627.160428631923</v>
      </c>
      <c r="N26" s="51">
        <f>IF(N$5=0,0,IF(ISNA(VLOOKUP($A26,'Amo1'!$B:$E,4,FALSE)=FALSE),0,VLOOKUP($A26,'Amo1'!$B:$E,4,FALSE)))</f>
        <v>0</v>
      </c>
      <c r="O26" s="51">
        <f>IF(O$5=0,0,IF(ISNA(VLOOKUP($A26,'Amo2'!$B:$E,4,FALSE)=FALSE),0,VLOOKUP($A26,'Amo2'!$B:$E,4,FALSE)))</f>
        <v>0</v>
      </c>
      <c r="P26" s="51">
        <f>IF(P$5=0,0,IF(ISNA(VLOOKUP($A26,'Amo3'!$B:$E,4,FALSE)=FALSE),0,VLOOKUP($A26,'Amo3'!$B:$E,4,FALSE)))</f>
        <v>-2975</v>
      </c>
      <c r="Q26" s="51">
        <f t="shared" si="15"/>
        <v>-1220.1900399479666</v>
      </c>
      <c r="R26" s="51">
        <f t="shared" si="16"/>
        <v>-1220.1900399479666</v>
      </c>
      <c r="S26" s="51">
        <f t="shared" si="17"/>
        <v>0</v>
      </c>
      <c r="T26" s="51">
        <f t="shared" si="18"/>
        <v>3660.570119843901</v>
      </c>
      <c r="U26" s="51">
        <f t="shared" si="19"/>
        <v>4392.6841438126821</v>
      </c>
      <c r="V26" s="51">
        <f t="shared" si="20"/>
        <v>0</v>
      </c>
      <c r="W26" s="51">
        <f>IF($A26=W$5,DATA!$B$15,0)</f>
        <v>0</v>
      </c>
      <c r="X26" s="51">
        <f>IF($A26=X$5,DATA!$B$16,0)</f>
        <v>30000</v>
      </c>
      <c r="Y26" s="51">
        <f>IF(Y$5&gt;=$A26,DATA!$B$42,0)</f>
        <v>0</v>
      </c>
      <c r="Z26" s="51">
        <f>IF(Z$5&gt;=$A26,DATA!$B$43,0)</f>
        <v>0</v>
      </c>
      <c r="AA26" s="51">
        <f>IF(AA$5&gt;=$A26,DATA!$B$44,0)</f>
        <v>-3400</v>
      </c>
      <c r="AB26" s="51">
        <f t="shared" si="21"/>
        <v>-29000</v>
      </c>
      <c r="AC26" s="51">
        <f>IF(AC$5&lt;=$A26,DATA!$B$53,0)</f>
        <v>0</v>
      </c>
      <c r="AD26" s="51">
        <f>IF(AD$5&lt;=$A26,DATA!$B$48,0)</f>
        <v>0</v>
      </c>
      <c r="AE26" s="51">
        <f>IF(AE$5&lt;=$A26,DATA!$B$49,0)</f>
        <v>0</v>
      </c>
      <c r="AF26" s="51">
        <f>IF(AF$5&lt;=$A26,DATA!$B$50,0)</f>
        <v>0</v>
      </c>
      <c r="AH26" s="51">
        <f t="shared" si="3"/>
        <v>369587.9450574012</v>
      </c>
      <c r="AI26" s="51">
        <f t="shared" si="4"/>
        <v>153949.54378785795</v>
      </c>
      <c r="AJ26" s="51">
        <f t="shared" si="5"/>
        <v>24815.321512838535</v>
      </c>
      <c r="AK26" s="51">
        <f t="shared" si="6"/>
        <v>190823.07975670471</v>
      </c>
      <c r="AM26" s="51">
        <f t="shared" si="7"/>
        <v>85088.751348537218</v>
      </c>
      <c r="AN26" s="51">
        <f t="shared" si="8"/>
        <v>-37815.380079895935</v>
      </c>
      <c r="AO26" s="51">
        <f t="shared" si="9"/>
        <v>47273.371268641284</v>
      </c>
    </row>
    <row r="27" spans="1:41" x14ac:dyDescent="0.35">
      <c r="A27" s="50">
        <f t="shared" si="10"/>
        <v>2031</v>
      </c>
      <c r="B27" s="50">
        <f t="shared" si="11"/>
        <v>67</v>
      </c>
      <c r="C27" s="51">
        <f>IF(A27&lt;=DATA!D$34,C$6,0)</f>
        <v>45600</v>
      </c>
      <c r="D27" s="51">
        <f>IF(A27&lt;=DATA!D$35,D$6,0)</f>
        <v>0</v>
      </c>
      <c r="E27" s="51">
        <f t="shared" si="12"/>
        <v>190823.07975670471</v>
      </c>
      <c r="F27" s="51">
        <f t="shared" si="0"/>
        <v>1908.2307975670471</v>
      </c>
      <c r="G27" s="51">
        <f t="shared" si="13"/>
        <v>25311.627943095307</v>
      </c>
      <c r="H27" s="51">
        <f t="shared" si="14"/>
        <v>105489.90523190287</v>
      </c>
      <c r="I27" s="51">
        <f t="shared" si="22"/>
        <v>72875.508139913247</v>
      </c>
      <c r="J27" s="51">
        <f t="shared" si="23"/>
        <v>0</v>
      </c>
      <c r="K27" s="51">
        <f>IF(K$5=0,0,IF(ISNA(VLOOKUP($A27,'Amo1'!$B:$C,2,FALSE)=FALSE),0,VLOOKUP($A27,'Amo1'!$B:$C,2,FALSE)))</f>
        <v>-2.1827872842550278E-11</v>
      </c>
      <c r="L27" s="51">
        <f>IF(L$5=0,0,IF(ISNA(VLOOKUP($A27,'Amo2'!$B:$C,2,FALSE)=FALSE),0,VLOOKUP($A27,'Amo2'!$B:$C,2,FALSE)))</f>
        <v>6.3664629124104977E-12</v>
      </c>
      <c r="M27" s="51">
        <f>IF(M$5=0,0,IF(ISNA(VLOOKUP($A27,'Amo3'!$B:$C,2,FALSE)=FALSE),0,VLOOKUP($A27,'Amo3'!$B:$C,2,FALSE)))</f>
        <v>-22871.204869849204</v>
      </c>
      <c r="N27" s="51">
        <f>IF(N$5=0,0,IF(ISNA(VLOOKUP($A27,'Amo1'!$B:$E,4,FALSE)=FALSE),0,VLOOKUP($A27,'Amo1'!$B:$E,4,FALSE)))</f>
        <v>0</v>
      </c>
      <c r="O27" s="51">
        <f>IF(O$5=0,0,IF(ISNA(VLOOKUP($A27,'Amo2'!$B:$E,4,FALSE)=FALSE),0,VLOOKUP($A27,'Amo2'!$B:$E,4,FALSE)))</f>
        <v>0</v>
      </c>
      <c r="P27" s="51">
        <f>IF(P$5=0,0,IF(ISNA(VLOOKUP($A27,'Amo3'!$B:$E,4,FALSE)=FALSE),0,VLOOKUP($A27,'Amo3'!$B:$E,4,FALSE)))</f>
        <v>-2975</v>
      </c>
      <c r="Q27" s="51">
        <f t="shared" si="15"/>
        <v>-1232.3919403474463</v>
      </c>
      <c r="R27" s="51">
        <f t="shared" si="16"/>
        <v>-1232.3919403474463</v>
      </c>
      <c r="S27" s="51">
        <f t="shared" si="17"/>
        <v>0</v>
      </c>
      <c r="T27" s="51">
        <f t="shared" si="18"/>
        <v>3697.17582104234</v>
      </c>
      <c r="U27" s="51">
        <f t="shared" si="19"/>
        <v>4436.6109852508089</v>
      </c>
      <c r="V27" s="51">
        <f t="shared" si="20"/>
        <v>0</v>
      </c>
      <c r="W27" s="51">
        <f>IF($A27=W$5,DATA!$B$15,0)</f>
        <v>0</v>
      </c>
      <c r="X27" s="51">
        <f>IF($A27=X$5,DATA!$B$16,0)</f>
        <v>0</v>
      </c>
      <c r="Y27" s="51">
        <f>IF(Y$5&gt;=$A27,DATA!$B$42,0)</f>
        <v>0</v>
      </c>
      <c r="Z27" s="51">
        <f>IF(Z$5&gt;=$A27,DATA!$B$43,0)</f>
        <v>0</v>
      </c>
      <c r="AA27" s="51">
        <f>IF(AA$5&gt;=$A27,DATA!$B$44,0)</f>
        <v>-3400</v>
      </c>
      <c r="AB27" s="51">
        <f t="shared" si="21"/>
        <v>-29000</v>
      </c>
      <c r="AC27" s="51">
        <f>IF(AC$5&lt;=$A27,DATA!$B$53,0)</f>
        <v>0</v>
      </c>
      <c r="AD27" s="51">
        <f>IF(AD$5&lt;=$A27,DATA!$B$48,0)</f>
        <v>0</v>
      </c>
      <c r="AE27" s="51">
        <f>IF(AE$5&lt;=$A27,DATA!$B$49,0)</f>
        <v>0</v>
      </c>
      <c r="AF27" s="51">
        <f>IF(AF$5&lt;=$A27,DATA!$B$50,0)</f>
        <v>0</v>
      </c>
      <c r="AH27" s="51">
        <f t="shared" si="3"/>
        <v>389431.14992493222</v>
      </c>
      <c r="AI27" s="51">
        <f t="shared" si="4"/>
        <v>155494.20850196687</v>
      </c>
      <c r="AJ27" s="51">
        <f t="shared" si="5"/>
        <v>25311.627943095307</v>
      </c>
      <c r="AK27" s="51">
        <f t="shared" si="6"/>
        <v>208625.31347987003</v>
      </c>
      <c r="AM27" s="51">
        <f t="shared" si="7"/>
        <v>55642.0176038602</v>
      </c>
      <c r="AN27" s="51">
        <f t="shared" si="8"/>
        <v>-37839.783880694893</v>
      </c>
      <c r="AO27" s="51">
        <f t="shared" si="9"/>
        <v>17802.233723165307</v>
      </c>
    </row>
    <row r="28" spans="1:41" x14ac:dyDescent="0.35">
      <c r="A28" s="50">
        <f t="shared" si="10"/>
        <v>2032</v>
      </c>
      <c r="B28" s="50">
        <f t="shared" si="11"/>
        <v>68</v>
      </c>
      <c r="C28" s="51">
        <f>IF(A28&lt;=DATA!D$34,C$6,0)</f>
        <v>45600</v>
      </c>
      <c r="D28" s="51">
        <f>IF(A28&lt;=DATA!D$35,D$6,0)</f>
        <v>0</v>
      </c>
      <c r="E28" s="51">
        <f t="shared" si="12"/>
        <v>208625.31347987003</v>
      </c>
      <c r="F28" s="51">
        <f t="shared" si="0"/>
        <v>2086.2531347987006</v>
      </c>
      <c r="G28" s="51">
        <f t="shared" si="13"/>
        <v>25817.860501957213</v>
      </c>
      <c r="H28" s="51">
        <f t="shared" si="14"/>
        <v>106017.35475806237</v>
      </c>
      <c r="I28" s="51">
        <f t="shared" si="22"/>
        <v>72146.753058514107</v>
      </c>
      <c r="J28" s="51">
        <f t="shared" si="23"/>
        <v>0</v>
      </c>
      <c r="K28" s="51">
        <f>IF(K$5=0,0,IF(ISNA(VLOOKUP($A28,'Amo1'!$B:$C,2,FALSE)=FALSE),0,VLOOKUP($A28,'Amo1'!$B:$C,2,FALSE)))</f>
        <v>-2.1827872842550278E-11</v>
      </c>
      <c r="L28" s="51">
        <f>IF(L$5=0,0,IF(ISNA(VLOOKUP($A28,'Amo2'!$B:$C,2,FALSE)=FALSE),0,VLOOKUP($A28,'Amo2'!$B:$C,2,FALSE)))</f>
        <v>6.3664629124104977E-12</v>
      </c>
      <c r="M28" s="51">
        <f>IF(M$5=0,0,IF(ISNA(VLOOKUP($A28,'Amo3'!$B:$C,2,FALSE)=FALSE),0,VLOOKUP($A28,'Amo3'!$B:$C,2,FALSE)))</f>
        <v>-21028.32951090674</v>
      </c>
      <c r="N28" s="51">
        <f>IF(N$5=0,0,IF(ISNA(VLOOKUP($A28,'Amo1'!$B:$E,4,FALSE)=FALSE),0,VLOOKUP($A28,'Amo1'!$B:$E,4,FALSE)))</f>
        <v>0</v>
      </c>
      <c r="O28" s="51">
        <f>IF(O$5=0,0,IF(ISNA(VLOOKUP($A28,'Amo2'!$B:$E,4,FALSE)=FALSE),0,VLOOKUP($A28,'Amo2'!$B:$E,4,FALSE)))</f>
        <v>0</v>
      </c>
      <c r="P28" s="51">
        <f>IF(P$5=0,0,IF(ISNA(VLOOKUP($A28,'Amo3'!$B:$E,4,FALSE)=FALSE),0,VLOOKUP($A28,'Amo3'!$B:$E,4,FALSE)))</f>
        <v>-2975</v>
      </c>
      <c r="Q28" s="51">
        <f t="shared" si="15"/>
        <v>-1244.7158597509208</v>
      </c>
      <c r="R28" s="51">
        <f t="shared" si="16"/>
        <v>-1244.7158597509208</v>
      </c>
      <c r="S28" s="51">
        <f t="shared" si="17"/>
        <v>0</v>
      </c>
      <c r="T28" s="51">
        <f t="shared" si="18"/>
        <v>3734.1475792527635</v>
      </c>
      <c r="U28" s="51">
        <f t="shared" si="19"/>
        <v>4480.977095103317</v>
      </c>
      <c r="V28" s="51">
        <f t="shared" si="20"/>
        <v>0</v>
      </c>
      <c r="W28" s="51">
        <f>IF($A28=W$5,DATA!$B$15,0)</f>
        <v>0</v>
      </c>
      <c r="X28" s="51">
        <f>IF($A28=X$5,DATA!$B$16,0)</f>
        <v>0</v>
      </c>
      <c r="Y28" s="51">
        <f>IF(Y$5&gt;=$A28,DATA!$B$42,0)</f>
        <v>0</v>
      </c>
      <c r="Z28" s="51">
        <f>IF(Z$5&gt;=$A28,DATA!$B$43,0)</f>
        <v>0</v>
      </c>
      <c r="AA28" s="51">
        <f>IF(AA$5&gt;=$A28,DATA!$B$44,0)</f>
        <v>-3400</v>
      </c>
      <c r="AB28" s="51">
        <f t="shared" si="21"/>
        <v>-29000</v>
      </c>
      <c r="AC28" s="51">
        <f>IF(AC$5&lt;=$A28,DATA!$B$53,0)</f>
        <v>0</v>
      </c>
      <c r="AD28" s="51">
        <f>IF(AD$5&lt;=$A28,DATA!$B$48,0)</f>
        <v>0</v>
      </c>
      <c r="AE28" s="51">
        <f>IF(AE$5&lt;=$A28,DATA!$B$49,0)</f>
        <v>0</v>
      </c>
      <c r="AF28" s="51">
        <f>IF(AF$5&lt;=$A28,DATA!$B$50,0)</f>
        <v>0</v>
      </c>
      <c r="AH28" s="51">
        <f t="shared" si="3"/>
        <v>409615.89837714995</v>
      </c>
      <c r="AI28" s="51">
        <f t="shared" si="4"/>
        <v>157135.77830566972</v>
      </c>
      <c r="AJ28" s="51">
        <f t="shared" si="5"/>
        <v>25817.860501957213</v>
      </c>
      <c r="AK28" s="51">
        <f t="shared" si="6"/>
        <v>226662.25956952301</v>
      </c>
      <c r="AM28" s="51">
        <f t="shared" si="7"/>
        <v>55901.377809154787</v>
      </c>
      <c r="AN28" s="51">
        <f t="shared" si="8"/>
        <v>-37864.431719501838</v>
      </c>
      <c r="AO28" s="51">
        <f t="shared" si="9"/>
        <v>18036.946089652949</v>
      </c>
    </row>
    <row r="29" spans="1:41" x14ac:dyDescent="0.35">
      <c r="A29" s="50">
        <f t="shared" si="10"/>
        <v>2033</v>
      </c>
      <c r="B29" s="50">
        <f t="shared" si="11"/>
        <v>69</v>
      </c>
      <c r="C29" s="51">
        <f>IF(A29&lt;=DATA!D$34,C$6,0)</f>
        <v>0</v>
      </c>
      <c r="D29" s="51">
        <f>IF(A29&lt;=DATA!D$35,D$6,0)</f>
        <v>0</v>
      </c>
      <c r="E29" s="51">
        <f t="shared" si="12"/>
        <v>226662.25956952298</v>
      </c>
      <c r="F29" s="51">
        <f t="shared" si="0"/>
        <v>2266.6225956952298</v>
      </c>
      <c r="G29" s="51">
        <f t="shared" si="13"/>
        <v>26334.217711996356</v>
      </c>
      <c r="H29" s="51">
        <f t="shared" si="14"/>
        <v>106547.44153185267</v>
      </c>
      <c r="I29" s="51">
        <f t="shared" si="22"/>
        <v>71425.285527928965</v>
      </c>
      <c r="J29" s="51">
        <f t="shared" si="23"/>
        <v>0</v>
      </c>
      <c r="K29" s="51">
        <f>IF(K$5=0,0,IF(ISNA(VLOOKUP($A29,'Amo1'!$B:$C,2,FALSE)=FALSE),0,VLOOKUP($A29,'Amo1'!$B:$C,2,FALSE)))</f>
        <v>-2.1827872842550278E-11</v>
      </c>
      <c r="L29" s="51">
        <f>IF(L$5=0,0,IF(ISNA(VLOOKUP($A29,'Amo2'!$B:$C,2,FALSE)=FALSE),0,VLOOKUP($A29,'Amo2'!$B:$C,2,FALSE)))</f>
        <v>6.3664629124104977E-12</v>
      </c>
      <c r="M29" s="51">
        <f>IF(M$5=0,0,IF(ISNA(VLOOKUP($A29,'Amo3'!$B:$C,2,FALSE)=FALSE),0,VLOOKUP($A29,'Amo3'!$B:$C,2,FALSE)))</f>
        <v>-19094.231821696623</v>
      </c>
      <c r="N29" s="51">
        <f>IF(N$5=0,0,IF(ISNA(VLOOKUP($A29,'Amo1'!$B:$E,4,FALSE)=FALSE),0,VLOOKUP($A29,'Amo1'!$B:$E,4,FALSE)))</f>
        <v>0</v>
      </c>
      <c r="O29" s="51">
        <f>IF(O$5=0,0,IF(ISNA(VLOOKUP($A29,'Amo2'!$B:$E,4,FALSE)=FALSE),0,VLOOKUP($A29,'Amo2'!$B:$E,4,FALSE)))</f>
        <v>0</v>
      </c>
      <c r="P29" s="51">
        <f>IF(P$5=0,0,IF(ISNA(VLOOKUP($A29,'Amo3'!$B:$E,4,FALSE)=FALSE),0,VLOOKUP($A29,'Amo3'!$B:$E,4,FALSE)))</f>
        <v>-2975</v>
      </c>
      <c r="Q29" s="51">
        <f t="shared" si="15"/>
        <v>-1257.1630183484301</v>
      </c>
      <c r="R29" s="51">
        <f t="shared" si="16"/>
        <v>-1257.1630183484301</v>
      </c>
      <c r="S29" s="51">
        <f t="shared" si="17"/>
        <v>0</v>
      </c>
      <c r="T29" s="51">
        <f t="shared" si="18"/>
        <v>3771.489055045291</v>
      </c>
      <c r="U29" s="51">
        <f t="shared" si="19"/>
        <v>4525.78686605435</v>
      </c>
      <c r="V29" s="51">
        <f t="shared" si="20"/>
        <v>0</v>
      </c>
      <c r="W29" s="51">
        <f>IF($A29=W$5,DATA!$B$15,0)</f>
        <v>0</v>
      </c>
      <c r="X29" s="51">
        <f>IF($A29=X$5,DATA!$B$16,0)</f>
        <v>0</v>
      </c>
      <c r="Y29" s="51">
        <f>IF(Y$5&gt;=$A29,DATA!$B$42,0)</f>
        <v>0</v>
      </c>
      <c r="Z29" s="51">
        <f>IF(Z$5&gt;=$A29,DATA!$B$43,0)</f>
        <v>0</v>
      </c>
      <c r="AA29" s="51">
        <f>IF(AA$5&gt;=$A29,DATA!$B$44,0)</f>
        <v>0</v>
      </c>
      <c r="AB29" s="51">
        <f t="shared" si="21"/>
        <v>-29000</v>
      </c>
      <c r="AC29" s="51">
        <f>IF(AC$5&lt;=$A29,DATA!$B$53,0)</f>
        <v>0</v>
      </c>
      <c r="AD29" s="51">
        <f>IF(AD$5&lt;=$A29,DATA!$B$48,0)</f>
        <v>21600</v>
      </c>
      <c r="AE29" s="51">
        <f>IF(AE$5&lt;=$A29,DATA!$B$49,0)</f>
        <v>3600</v>
      </c>
      <c r="AF29" s="51">
        <f>IF(AF$5&lt;=$A29,DATA!$B$50,0)</f>
        <v>7400</v>
      </c>
      <c r="AH29" s="51">
        <f t="shared" si="3"/>
        <v>420549.54499970231</v>
      </c>
      <c r="AI29" s="51">
        <f t="shared" si="4"/>
        <v>158878.49523808499</v>
      </c>
      <c r="AJ29" s="51">
        <f t="shared" si="5"/>
        <v>26334.217711996356</v>
      </c>
      <c r="AK29" s="51">
        <f t="shared" si="6"/>
        <v>235336.83204962098</v>
      </c>
      <c r="AM29" s="51">
        <f t="shared" si="7"/>
        <v>43163.89851679487</v>
      </c>
      <c r="AN29" s="51">
        <f t="shared" si="8"/>
        <v>-34489.326036696861</v>
      </c>
      <c r="AO29" s="51">
        <f t="shared" si="9"/>
        <v>8674.5724800980097</v>
      </c>
    </row>
    <row r="30" spans="1:41" x14ac:dyDescent="0.35">
      <c r="A30" s="50">
        <f t="shared" si="10"/>
        <v>2034</v>
      </c>
      <c r="B30" s="50">
        <f t="shared" si="11"/>
        <v>70</v>
      </c>
      <c r="C30" s="51">
        <f>IF(A30&lt;=DATA!D$34,C$6,0)</f>
        <v>0</v>
      </c>
      <c r="D30" s="51">
        <f>IF(A30&lt;=DATA!D$35,D$6,0)</f>
        <v>0</v>
      </c>
      <c r="E30" s="51">
        <f t="shared" si="12"/>
        <v>235336.83204962098</v>
      </c>
      <c r="F30" s="51">
        <f t="shared" si="0"/>
        <v>2353.3683204962099</v>
      </c>
      <c r="G30" s="51">
        <f t="shared" si="13"/>
        <v>26860.902066236285</v>
      </c>
      <c r="H30" s="51">
        <f t="shared" si="14"/>
        <v>107080.17873951193</v>
      </c>
      <c r="I30" s="51">
        <f t="shared" si="22"/>
        <v>70711.032672649671</v>
      </c>
      <c r="J30" s="51">
        <f t="shared" si="23"/>
        <v>0</v>
      </c>
      <c r="K30" s="51">
        <f>IF(K$5=0,0,IF(ISNA(VLOOKUP($A30,'Amo1'!$B:$C,2,FALSE)=FALSE),0,VLOOKUP($A30,'Amo1'!$B:$C,2,FALSE)))</f>
        <v>-2.1827872842550278E-11</v>
      </c>
      <c r="L30" s="51">
        <f>IF(L$5=0,0,IF(ISNA(VLOOKUP($A30,'Amo2'!$B:$C,2,FALSE)=FALSE),0,VLOOKUP($A30,'Amo2'!$B:$C,2,FALSE)))</f>
        <v>6.3664629124104977E-12</v>
      </c>
      <c r="M30" s="51">
        <f>IF(M$5=0,0,IF(ISNA(VLOOKUP($A30,'Amo3'!$B:$C,2,FALSE)=FALSE),0,VLOOKUP($A30,'Amo3'!$B:$C,2,FALSE)))</f>
        <v>-17064.396296870607</v>
      </c>
      <c r="N30" s="51">
        <f>IF(N$5=0,0,IF(ISNA(VLOOKUP($A30,'Amo1'!$B:$E,4,FALSE)=FALSE),0,VLOOKUP($A30,'Amo1'!$B:$E,4,FALSE)))</f>
        <v>0</v>
      </c>
      <c r="O30" s="51">
        <f>IF(O$5=0,0,IF(ISNA(VLOOKUP($A30,'Amo2'!$B:$E,4,FALSE)=FALSE),0,VLOOKUP($A30,'Amo2'!$B:$E,4,FALSE)))</f>
        <v>0</v>
      </c>
      <c r="P30" s="51">
        <f>IF(P$5=0,0,IF(ISNA(VLOOKUP($A30,'Amo3'!$B:$E,4,FALSE)=FALSE),0,VLOOKUP($A30,'Amo3'!$B:$E,4,FALSE)))</f>
        <v>-2975</v>
      </c>
      <c r="Q30" s="51">
        <f t="shared" si="15"/>
        <v>-1269.7346485319144</v>
      </c>
      <c r="R30" s="51">
        <f t="shared" si="16"/>
        <v>-1269.7346485319144</v>
      </c>
      <c r="S30" s="51">
        <f t="shared" si="17"/>
        <v>0</v>
      </c>
      <c r="T30" s="51">
        <f t="shared" si="18"/>
        <v>3809.2039455957438</v>
      </c>
      <c r="U30" s="51">
        <f t="shared" si="19"/>
        <v>4571.0447347148938</v>
      </c>
      <c r="V30" s="51">
        <f t="shared" si="20"/>
        <v>0</v>
      </c>
      <c r="W30" s="51">
        <f>IF($A30=W$5,DATA!$B$15,0)</f>
        <v>0</v>
      </c>
      <c r="X30" s="51">
        <f>IF($A30=X$5,DATA!$B$16,0)</f>
        <v>0</v>
      </c>
      <c r="Y30" s="51">
        <f>IF(Y$5&gt;=$A30,DATA!$B$42,0)</f>
        <v>0</v>
      </c>
      <c r="Z30" s="51">
        <f>IF(Z$5&gt;=$A30,DATA!$B$43,0)</f>
        <v>0</v>
      </c>
      <c r="AA30" s="51">
        <f>IF(AA$5&gt;=$A30,DATA!$B$44,0)</f>
        <v>0</v>
      </c>
      <c r="AB30" s="51">
        <f t="shared" si="21"/>
        <v>-29000</v>
      </c>
      <c r="AC30" s="51">
        <f>IF(AC$5&lt;=$A30,DATA!$B$53,0)</f>
        <v>0</v>
      </c>
      <c r="AD30" s="51">
        <f>IF(AD$5&lt;=$A30,DATA!$B$48,0)</f>
        <v>21600</v>
      </c>
      <c r="AE30" s="51">
        <f>IF(AE$5&lt;=$A30,DATA!$B$49,0)</f>
        <v>3600</v>
      </c>
      <c r="AF30" s="51">
        <f>IF(AF$5&lt;=$A30,DATA!$B$50,0)</f>
        <v>7400</v>
      </c>
      <c r="AH30" s="51">
        <f t="shared" si="3"/>
        <v>431743.69693489122</v>
      </c>
      <c r="AI30" s="51">
        <f t="shared" si="4"/>
        <v>160726.81511529096</v>
      </c>
      <c r="AJ30" s="51">
        <f t="shared" si="5"/>
        <v>26860.902066236285</v>
      </c>
      <c r="AK30" s="51">
        <f t="shared" si="6"/>
        <v>244155.97975336396</v>
      </c>
      <c r="AM30" s="51">
        <f t="shared" si="7"/>
        <v>43333.617000806844</v>
      </c>
      <c r="AN30" s="51">
        <f t="shared" si="8"/>
        <v>-34514.469297063828</v>
      </c>
      <c r="AO30" s="51">
        <f t="shared" si="9"/>
        <v>8819.1477037430159</v>
      </c>
    </row>
    <row r="31" spans="1:41" x14ac:dyDescent="0.35">
      <c r="A31" s="50">
        <f t="shared" si="10"/>
        <v>2035</v>
      </c>
      <c r="B31" s="50">
        <f t="shared" si="11"/>
        <v>71</v>
      </c>
      <c r="C31" s="51">
        <f>IF(A31&lt;=DATA!D$34,C$6,0)</f>
        <v>0</v>
      </c>
      <c r="D31" s="51">
        <f>IF(A31&lt;=DATA!D$35,D$6,0)</f>
        <v>0</v>
      </c>
      <c r="E31" s="51">
        <f t="shared" si="12"/>
        <v>244155.97975336399</v>
      </c>
      <c r="F31" s="51">
        <f t="shared" si="0"/>
        <v>2441.55979753364</v>
      </c>
      <c r="G31" s="51">
        <f t="shared" si="13"/>
        <v>27398.120107561012</v>
      </c>
      <c r="H31" s="51">
        <f t="shared" si="14"/>
        <v>107615.57963320948</v>
      </c>
      <c r="I31" s="51">
        <f t="shared" si="22"/>
        <v>70003.922345923173</v>
      </c>
      <c r="J31" s="51">
        <f t="shared" si="23"/>
        <v>0</v>
      </c>
      <c r="K31" s="51">
        <f>IF(K$5=0,0,IF(ISNA(VLOOKUP($A31,'Amo1'!$B:$C,2,FALSE)=FALSE),0,VLOOKUP($A31,'Amo1'!$B:$C,2,FALSE)))</f>
        <v>-2.1827872842550278E-11</v>
      </c>
      <c r="L31" s="51">
        <f>IF(L$5=0,0,IF(ISNA(VLOOKUP($A31,'Amo2'!$B:$C,2,FALSE)=FALSE),0,VLOOKUP($A31,'Amo2'!$B:$C,2,FALSE)))</f>
        <v>6.3664629124104977E-12</v>
      </c>
      <c r="M31" s="51">
        <f>IF(M$5=0,0,IF(ISNA(VLOOKUP($A31,'Amo3'!$B:$C,2,FALSE)=FALSE),0,VLOOKUP($A31,'Amo3'!$B:$C,2,FALSE)))</f>
        <v>-14934.083913565702</v>
      </c>
      <c r="N31" s="51">
        <f>IF(N$5=0,0,IF(ISNA(VLOOKUP($A31,'Amo1'!$B:$E,4,FALSE)=FALSE),0,VLOOKUP($A31,'Amo1'!$B:$E,4,FALSE)))</f>
        <v>0</v>
      </c>
      <c r="O31" s="51">
        <f>IF(O$5=0,0,IF(ISNA(VLOOKUP($A31,'Amo2'!$B:$E,4,FALSE)=FALSE),0,VLOOKUP($A31,'Amo2'!$B:$E,4,FALSE)))</f>
        <v>0</v>
      </c>
      <c r="P31" s="51">
        <f>IF(P$5=0,0,IF(ISNA(VLOOKUP($A31,'Amo3'!$B:$E,4,FALSE)=FALSE),0,VLOOKUP($A31,'Amo3'!$B:$E,4,FALSE)))</f>
        <v>-2975</v>
      </c>
      <c r="Q31" s="51">
        <f t="shared" si="15"/>
        <v>-1282.4319950172337</v>
      </c>
      <c r="R31" s="51">
        <f t="shared" si="16"/>
        <v>-1282.4319950172337</v>
      </c>
      <c r="S31" s="51">
        <f t="shared" si="17"/>
        <v>0</v>
      </c>
      <c r="T31" s="51">
        <f t="shared" si="18"/>
        <v>3847.2959850517013</v>
      </c>
      <c r="U31" s="51">
        <f t="shared" si="19"/>
        <v>4616.7551820620429</v>
      </c>
      <c r="V31" s="51">
        <f t="shared" si="20"/>
        <v>0</v>
      </c>
      <c r="W31" s="51">
        <f>IF($A31=W$5,DATA!$B$15,0)</f>
        <v>0</v>
      </c>
      <c r="X31" s="51">
        <f>IF($A31=X$5,DATA!$B$16,0)</f>
        <v>0</v>
      </c>
      <c r="Y31" s="51">
        <f>IF(Y$5&gt;=$A31,DATA!$B$42,0)</f>
        <v>0</v>
      </c>
      <c r="Z31" s="51">
        <f>IF(Z$5&gt;=$A31,DATA!$B$43,0)</f>
        <v>0</v>
      </c>
      <c r="AA31" s="51">
        <f>IF(AA$5&gt;=$A31,DATA!$B$44,0)</f>
        <v>0</v>
      </c>
      <c r="AB31" s="51">
        <f t="shared" si="21"/>
        <v>-29000</v>
      </c>
      <c r="AC31" s="51">
        <f>IF(AC$5&lt;=$A31,DATA!$B$53,0)</f>
        <v>0</v>
      </c>
      <c r="AD31" s="51">
        <f>IF(AD$5&lt;=$A31,DATA!$B$48,0)</f>
        <v>21600</v>
      </c>
      <c r="AE31" s="51">
        <f>IF(AE$5&lt;=$A31,DATA!$B$49,0)</f>
        <v>3600</v>
      </c>
      <c r="AF31" s="51">
        <f>IF(AF$5&lt;=$A31,DATA!$B$50,0)</f>
        <v>7400</v>
      </c>
      <c r="AH31" s="51">
        <f t="shared" si="3"/>
        <v>443205.26490110491</v>
      </c>
      <c r="AI31" s="51">
        <f t="shared" si="4"/>
        <v>162685.41806556692</v>
      </c>
      <c r="AJ31" s="51">
        <f t="shared" si="5"/>
        <v>27398.120107561012</v>
      </c>
      <c r="AK31" s="51">
        <f t="shared" si="6"/>
        <v>253121.72672797699</v>
      </c>
      <c r="AM31" s="51">
        <f t="shared" si="7"/>
        <v>43505.610964647385</v>
      </c>
      <c r="AN31" s="51">
        <f t="shared" si="8"/>
        <v>-34539.863990034471</v>
      </c>
      <c r="AO31" s="51">
        <f t="shared" si="9"/>
        <v>8965.7469746129136</v>
      </c>
    </row>
    <row r="32" spans="1:41" x14ac:dyDescent="0.35">
      <c r="A32" s="50">
        <f t="shared" si="10"/>
        <v>2036</v>
      </c>
      <c r="B32" s="50">
        <f t="shared" si="11"/>
        <v>72</v>
      </c>
      <c r="C32" s="51">
        <f>IF(A32&lt;=DATA!D$34,C$6,0)</f>
        <v>0</v>
      </c>
      <c r="D32" s="51">
        <f>IF(A32&lt;=DATA!D$35,D$6,0)</f>
        <v>0</v>
      </c>
      <c r="E32" s="51">
        <f t="shared" si="12"/>
        <v>253121.7267279769</v>
      </c>
      <c r="F32" s="51">
        <f t="shared" si="0"/>
        <v>2531.2172672797692</v>
      </c>
      <c r="G32" s="51">
        <f t="shared" si="13"/>
        <v>27946.082509712232</v>
      </c>
      <c r="H32" s="51">
        <f t="shared" si="14"/>
        <v>108153.65753137552</v>
      </c>
      <c r="I32" s="51">
        <f t="shared" si="22"/>
        <v>69303.883122463943</v>
      </c>
      <c r="J32" s="51">
        <f t="shared" si="23"/>
        <v>0</v>
      </c>
      <c r="K32" s="51">
        <f>IF(K$5=0,0,IF(ISNA(VLOOKUP($A32,'Amo1'!$B:$C,2,FALSE)=FALSE),0,VLOOKUP($A32,'Amo1'!$B:$C,2,FALSE)))</f>
        <v>-2.1827872842550278E-11</v>
      </c>
      <c r="L32" s="51">
        <f>IF(L$5=0,0,IF(ISNA(VLOOKUP($A32,'Amo2'!$B:$C,2,FALSE)=FALSE),0,VLOOKUP($A32,'Amo2'!$B:$C,2,FALSE)))</f>
        <v>6.3664629124104977E-12</v>
      </c>
      <c r="M32" s="51">
        <f>IF(M$5=0,0,IF(ISNA(VLOOKUP($A32,'Amo3'!$B:$C,2,FALSE)=FALSE),0,VLOOKUP($A32,'Amo3'!$B:$C,2,FALSE)))</f>
        <v>-12698.321067287205</v>
      </c>
      <c r="N32" s="51">
        <f>IF(N$5=0,0,IF(ISNA(VLOOKUP($A32,'Amo1'!$B:$E,4,FALSE)=FALSE),0,VLOOKUP($A32,'Amo1'!$B:$E,4,FALSE)))</f>
        <v>0</v>
      </c>
      <c r="O32" s="51">
        <f>IF(O$5=0,0,IF(ISNA(VLOOKUP($A32,'Amo2'!$B:$E,4,FALSE)=FALSE),0,VLOOKUP($A32,'Amo2'!$B:$E,4,FALSE)))</f>
        <v>0</v>
      </c>
      <c r="P32" s="51">
        <f>IF(P$5=0,0,IF(ISNA(VLOOKUP($A32,'Amo3'!$B:$E,4,FALSE)=FALSE),0,VLOOKUP($A32,'Amo3'!$B:$E,4,FALSE)))</f>
        <v>-2975</v>
      </c>
      <c r="Q32" s="51">
        <f t="shared" si="15"/>
        <v>-1295.2563149674061</v>
      </c>
      <c r="R32" s="51">
        <f t="shared" si="16"/>
        <v>-1295.2563149674061</v>
      </c>
      <c r="S32" s="51">
        <f t="shared" si="17"/>
        <v>0</v>
      </c>
      <c r="T32" s="51">
        <f t="shared" si="18"/>
        <v>3885.7689449022182</v>
      </c>
      <c r="U32" s="51">
        <f t="shared" si="19"/>
        <v>4662.9227338826631</v>
      </c>
      <c r="V32" s="51">
        <f t="shared" si="20"/>
        <v>0</v>
      </c>
      <c r="W32" s="51">
        <f>IF($A32=W$5,DATA!$B$15,0)</f>
        <v>0</v>
      </c>
      <c r="X32" s="51">
        <f>IF($A32=X$5,DATA!$B$16,0)</f>
        <v>0</v>
      </c>
      <c r="Y32" s="51">
        <f>IF(Y$5&gt;=$A32,DATA!$B$42,0)</f>
        <v>0</v>
      </c>
      <c r="Z32" s="51">
        <f>IF(Z$5&gt;=$A32,DATA!$B$43,0)</f>
        <v>0</v>
      </c>
      <c r="AA32" s="51">
        <f>IF(AA$5&gt;=$A32,DATA!$B$44,0)</f>
        <v>0</v>
      </c>
      <c r="AB32" s="51">
        <f t="shared" si="21"/>
        <v>-29000</v>
      </c>
      <c r="AC32" s="51">
        <f>IF(AC$5&lt;=$A32,DATA!$B$53,0)</f>
        <v>0</v>
      </c>
      <c r="AD32" s="51">
        <f>IF(AD$5&lt;=$A32,DATA!$B$48,0)</f>
        <v>21600</v>
      </c>
      <c r="AE32" s="51">
        <f>IF(AE$5&lt;=$A32,DATA!$B$49,0)</f>
        <v>3600</v>
      </c>
      <c r="AF32" s="51">
        <f>IF(AF$5&lt;=$A32,DATA!$B$50,0)</f>
        <v>7400</v>
      </c>
      <c r="AH32" s="51">
        <f t="shared" si="3"/>
        <v>454941.42514037131</v>
      </c>
      <c r="AI32" s="51">
        <f t="shared" si="4"/>
        <v>164759.21958655224</v>
      </c>
      <c r="AJ32" s="51">
        <f t="shared" si="5"/>
        <v>27946.082509712232</v>
      </c>
      <c r="AK32" s="51">
        <f t="shared" si="6"/>
        <v>262236.12304410682</v>
      </c>
      <c r="AM32" s="51">
        <f t="shared" si="7"/>
        <v>43679.90894606465</v>
      </c>
      <c r="AN32" s="51">
        <f t="shared" si="8"/>
        <v>-34565.512629934812</v>
      </c>
      <c r="AO32" s="51">
        <f t="shared" si="9"/>
        <v>9114.3963161298379</v>
      </c>
    </row>
    <row r="33" spans="1:41" x14ac:dyDescent="0.35">
      <c r="A33" s="50">
        <f t="shared" si="10"/>
        <v>2037</v>
      </c>
      <c r="B33" s="50">
        <f t="shared" si="11"/>
        <v>73</v>
      </c>
      <c r="C33" s="51">
        <f>IF(A33&lt;=DATA!D$34,C$6,0)</f>
        <v>0</v>
      </c>
      <c r="D33" s="51">
        <f>IF(A33&lt;=DATA!D$35,D$6,0)</f>
        <v>0</v>
      </c>
      <c r="E33" s="51">
        <f t="shared" si="12"/>
        <v>262236.12304410676</v>
      </c>
      <c r="F33" s="51">
        <f t="shared" si="0"/>
        <v>2622.3612304410676</v>
      </c>
      <c r="G33" s="51">
        <f t="shared" si="13"/>
        <v>28505.004159906479</v>
      </c>
      <c r="H33" s="51">
        <f t="shared" si="14"/>
        <v>108694.42581903239</v>
      </c>
      <c r="I33" s="51">
        <f t="shared" si="22"/>
        <v>68610.844291239307</v>
      </c>
      <c r="J33" s="51">
        <f t="shared" si="23"/>
        <v>0</v>
      </c>
      <c r="K33" s="51">
        <f>IF(K$5=0,0,IF(ISNA(VLOOKUP($A33,'Amo1'!$B:$C,2,FALSE)=FALSE),0,VLOOKUP($A33,'Amo1'!$B:$C,2,FALSE)))</f>
        <v>-2.1827872842550278E-11</v>
      </c>
      <c r="L33" s="51">
        <f>IF(L$5=0,0,IF(ISNA(VLOOKUP($A33,'Amo2'!$B:$C,2,FALSE)=FALSE),0,VLOOKUP($A33,'Amo2'!$B:$C,2,FALSE)))</f>
        <v>6.3664629124104977E-12</v>
      </c>
      <c r="M33" s="51">
        <f>IF(M$5=0,0,IF(ISNA(VLOOKUP($A33,'Amo3'!$B:$C,2,FALSE)=FALSE),0,VLOOKUP($A33,'Amo3'!$B:$C,2,FALSE)))</f>
        <v>-10351.887960117921</v>
      </c>
      <c r="N33" s="51">
        <f>IF(N$5=0,0,IF(ISNA(VLOOKUP($A33,'Amo1'!$B:$E,4,FALSE)=FALSE),0,VLOOKUP($A33,'Amo1'!$B:$E,4,FALSE)))</f>
        <v>0</v>
      </c>
      <c r="O33" s="51">
        <f>IF(O$5=0,0,IF(ISNA(VLOOKUP($A33,'Amo2'!$B:$E,4,FALSE)=FALSE),0,VLOOKUP($A33,'Amo2'!$B:$E,4,FALSE)))</f>
        <v>0</v>
      </c>
      <c r="P33" s="51">
        <f>IF(P$5=0,0,IF(ISNA(VLOOKUP($A33,'Amo3'!$B:$E,4,FALSE)=FALSE),0,VLOOKUP($A33,'Amo3'!$B:$E,4,FALSE)))</f>
        <v>-2975</v>
      </c>
      <c r="Q33" s="51">
        <f t="shared" si="15"/>
        <v>-1308.2088781170801</v>
      </c>
      <c r="R33" s="51">
        <f t="shared" si="16"/>
        <v>-1308.2088781170801</v>
      </c>
      <c r="S33" s="51">
        <f t="shared" si="17"/>
        <v>0</v>
      </c>
      <c r="T33" s="51">
        <f t="shared" si="18"/>
        <v>3924.6266343512402</v>
      </c>
      <c r="U33" s="51">
        <f t="shared" si="19"/>
        <v>4709.5519612214894</v>
      </c>
      <c r="V33" s="51">
        <f t="shared" si="20"/>
        <v>0</v>
      </c>
      <c r="W33" s="51">
        <f>IF($A33=W$5,DATA!$B$15,0)</f>
        <v>0</v>
      </c>
      <c r="X33" s="51">
        <f>IF($A33=X$5,DATA!$B$16,0)</f>
        <v>0</v>
      </c>
      <c r="Y33" s="51">
        <f>IF(Y$5&gt;=$A33,DATA!$B$42,0)</f>
        <v>0</v>
      </c>
      <c r="Z33" s="51">
        <f>IF(Z$5&gt;=$A33,DATA!$B$43,0)</f>
        <v>0</v>
      </c>
      <c r="AA33" s="51">
        <f>IF(AA$5&gt;=$A33,DATA!$B$44,0)</f>
        <v>0</v>
      </c>
      <c r="AB33" s="51">
        <f t="shared" si="21"/>
        <v>-29000</v>
      </c>
      <c r="AC33" s="51">
        <f>IF(AC$5&lt;=$A33,DATA!$B$53,0)</f>
        <v>0</v>
      </c>
      <c r="AD33" s="51">
        <f>IF(AD$5&lt;=$A33,DATA!$B$48,0)</f>
        <v>21600</v>
      </c>
      <c r="AE33" s="51">
        <f>IF(AE$5&lt;=$A33,DATA!$B$49,0)</f>
        <v>3600</v>
      </c>
      <c r="AF33" s="51">
        <f>IF(AF$5&lt;=$A33,DATA!$B$50,0)</f>
        <v>7400</v>
      </c>
      <c r="AH33" s="51">
        <f t="shared" si="3"/>
        <v>466959.63142394664</v>
      </c>
      <c r="AI33" s="51">
        <f t="shared" si="4"/>
        <v>166953.38215015375</v>
      </c>
      <c r="AJ33" s="51">
        <f t="shared" si="5"/>
        <v>28505.004159906479</v>
      </c>
      <c r="AK33" s="51">
        <f t="shared" si="6"/>
        <v>271501.24511388643</v>
      </c>
      <c r="AM33" s="51">
        <f t="shared" si="7"/>
        <v>43856.539826013795</v>
      </c>
      <c r="AN33" s="51">
        <f t="shared" si="8"/>
        <v>-34591.417756234165</v>
      </c>
      <c r="AO33" s="51">
        <f t="shared" si="9"/>
        <v>9265.1220697796307</v>
      </c>
    </row>
    <row r="34" spans="1:41" x14ac:dyDescent="0.35">
      <c r="A34" s="50">
        <f t="shared" si="10"/>
        <v>2038</v>
      </c>
      <c r="B34" s="50">
        <f t="shared" si="11"/>
        <v>74</v>
      </c>
      <c r="C34" s="51">
        <f>IF(A34&lt;=DATA!D$34,C$6,0)</f>
        <v>0</v>
      </c>
      <c r="D34" s="51">
        <f>IF(A34&lt;=DATA!D$35,D$6,0)</f>
        <v>0</v>
      </c>
      <c r="E34" s="51">
        <f t="shared" si="12"/>
        <v>271501.24511388637</v>
      </c>
      <c r="F34" s="51">
        <f t="shared" si="0"/>
        <v>2715.0124511388635</v>
      </c>
      <c r="G34" s="51">
        <f t="shared" si="13"/>
        <v>29075.104243104608</v>
      </c>
      <c r="H34" s="51">
        <f t="shared" si="14"/>
        <v>109237.89794812755</v>
      </c>
      <c r="I34" s="51">
        <f t="shared" si="22"/>
        <v>67924.73584832692</v>
      </c>
      <c r="J34" s="51">
        <f t="shared" si="23"/>
        <v>0</v>
      </c>
      <c r="K34" s="51">
        <f>IF(K$5=0,0,IF(ISNA(VLOOKUP($A34,'Amo1'!$B:$C,2,FALSE)=FALSE),0,VLOOKUP($A34,'Amo1'!$B:$C,2,FALSE)))</f>
        <v>-2.1827872842550278E-11</v>
      </c>
      <c r="L34" s="51">
        <f>IF(L$5=0,0,IF(ISNA(VLOOKUP($A34,'Amo2'!$B:$C,2,FALSE)=FALSE),0,VLOOKUP($A34,'Amo2'!$B:$C,2,FALSE)))</f>
        <v>6.3664629124104977E-12</v>
      </c>
      <c r="M34" s="51">
        <f>IF(M$5=0,0,IF(ISNA(VLOOKUP($A34,'Amo3'!$B:$C,2,FALSE)=FALSE),0,VLOOKUP($A34,'Amo3'!$B:$C,2,FALSE)))</f>
        <v>-7889.306414143759</v>
      </c>
      <c r="N34" s="51">
        <f>IF(N$5=0,0,IF(ISNA(VLOOKUP($A34,'Amo1'!$B:$E,4,FALSE)=FALSE),0,VLOOKUP($A34,'Amo1'!$B:$E,4,FALSE)))</f>
        <v>0</v>
      </c>
      <c r="O34" s="51">
        <f>IF(O$5=0,0,IF(ISNA(VLOOKUP($A34,'Amo2'!$B:$E,4,FALSE)=FALSE),0,VLOOKUP($A34,'Amo2'!$B:$E,4,FALSE)))</f>
        <v>0</v>
      </c>
      <c r="P34" s="51">
        <f>IF(P$5=0,0,IF(ISNA(VLOOKUP($A34,'Amo3'!$B:$E,4,FALSE)=FALSE),0,VLOOKUP($A34,'Amo3'!$B:$E,4,FALSE)))</f>
        <v>-2975</v>
      </c>
      <c r="Q34" s="51">
        <f t="shared" si="15"/>
        <v>-1321.2909668982509</v>
      </c>
      <c r="R34" s="51">
        <f t="shared" si="16"/>
        <v>-1321.2909668982509</v>
      </c>
      <c r="S34" s="51">
        <f t="shared" si="17"/>
        <v>0</v>
      </c>
      <c r="T34" s="51">
        <f t="shared" si="18"/>
        <v>3963.8729006947528</v>
      </c>
      <c r="U34" s="51">
        <f t="shared" si="19"/>
        <v>4756.6474808337043</v>
      </c>
      <c r="V34" s="51">
        <f t="shared" si="20"/>
        <v>0</v>
      </c>
      <c r="W34" s="51">
        <f>IF($A34=W$5,DATA!$B$15,0)</f>
        <v>0</v>
      </c>
      <c r="X34" s="51">
        <f>IF($A34=X$5,DATA!$B$16,0)</f>
        <v>0</v>
      </c>
      <c r="Y34" s="51">
        <f>IF(Y$5&gt;=$A34,DATA!$B$42,0)</f>
        <v>0</v>
      </c>
      <c r="Z34" s="51">
        <f>IF(Z$5&gt;=$A34,DATA!$B$43,0)</f>
        <v>0</v>
      </c>
      <c r="AA34" s="51">
        <f>IF(AA$5&gt;=$A34,DATA!$B$44,0)</f>
        <v>0</v>
      </c>
      <c r="AB34" s="51">
        <f t="shared" si="21"/>
        <v>-29000</v>
      </c>
      <c r="AC34" s="51">
        <f>IF(AC$5&lt;=$A34,DATA!$B$53,0)</f>
        <v>0</v>
      </c>
      <c r="AD34" s="51">
        <f>IF(AD$5&lt;=$A34,DATA!$B$48,0)</f>
        <v>21600</v>
      </c>
      <c r="AE34" s="51">
        <f>IF(AE$5&lt;=$A34,DATA!$B$49,0)</f>
        <v>3600</v>
      </c>
      <c r="AF34" s="51">
        <f>IF(AF$5&lt;=$A34,DATA!$B$50,0)</f>
        <v>7400</v>
      </c>
      <c r="AH34" s="51">
        <f t="shared" si="3"/>
        <v>479267.62763817242</v>
      </c>
      <c r="AI34" s="51">
        <f t="shared" si="4"/>
        <v>169273.32738231067</v>
      </c>
      <c r="AJ34" s="51">
        <f t="shared" si="5"/>
        <v>29075.104243104608</v>
      </c>
      <c r="AK34" s="51">
        <f t="shared" si="6"/>
        <v>280919.19601275714</v>
      </c>
      <c r="AM34" s="51">
        <f t="shared" si="7"/>
        <v>44035.532832667319</v>
      </c>
      <c r="AN34" s="51">
        <f t="shared" si="8"/>
        <v>-34617.5819337965</v>
      </c>
      <c r="AO34" s="51">
        <f t="shared" si="9"/>
        <v>9417.9508988708185</v>
      </c>
    </row>
    <row r="35" spans="1:41" x14ac:dyDescent="0.35">
      <c r="A35" s="50">
        <f t="shared" si="10"/>
        <v>2039</v>
      </c>
      <c r="B35" s="50">
        <f t="shared" si="11"/>
        <v>75</v>
      </c>
      <c r="C35" s="51">
        <f>IF(A35&lt;=DATA!D$34,C$6,0)</f>
        <v>0</v>
      </c>
      <c r="D35" s="51">
        <f>IF(A35&lt;=DATA!D$35,D$6,0)</f>
        <v>0</v>
      </c>
      <c r="E35" s="51">
        <f t="shared" si="12"/>
        <v>280919.19601275719</v>
      </c>
      <c r="F35" s="51">
        <f t="shared" si="0"/>
        <v>2809.1919601275722</v>
      </c>
      <c r="G35" s="51">
        <f t="shared" si="13"/>
        <v>29656.6063279667</v>
      </c>
      <c r="H35" s="51">
        <f t="shared" si="14"/>
        <v>109784.08743786818</v>
      </c>
      <c r="I35" s="51">
        <f t="shared" si="22"/>
        <v>67245.488489843643</v>
      </c>
      <c r="J35" s="51">
        <f t="shared" si="23"/>
        <v>0</v>
      </c>
      <c r="K35" s="51">
        <f>IF(K$5=0,0,IF(ISNA(VLOOKUP($A35,'Amo1'!$B:$C,2,FALSE)=FALSE),0,VLOOKUP($A35,'Amo1'!$B:$C,2,FALSE)))</f>
        <v>-2.1827872842550278E-11</v>
      </c>
      <c r="L35" s="51">
        <f>IF(L$5=0,0,IF(ISNA(VLOOKUP($A35,'Amo2'!$B:$C,2,FALSE)=FALSE),0,VLOOKUP($A35,'Amo2'!$B:$C,2,FALSE)))</f>
        <v>6.3664629124104977E-12</v>
      </c>
      <c r="M35" s="51">
        <f>IF(M$5=0,0,IF(ISNA(VLOOKUP($A35,'Amo3'!$B:$C,2,FALSE)=FALSE),0,VLOOKUP($A35,'Amo3'!$B:$C,2,FALSE)))</f>
        <v>-5304.8270816438744</v>
      </c>
      <c r="N35" s="51">
        <f>IF(N$5=0,0,IF(ISNA(VLOOKUP($A35,'Amo1'!$B:$E,4,FALSE)=FALSE),0,VLOOKUP($A35,'Amo1'!$B:$E,4,FALSE)))</f>
        <v>0</v>
      </c>
      <c r="O35" s="51">
        <f>IF(O$5=0,0,IF(ISNA(VLOOKUP($A35,'Amo2'!$B:$E,4,FALSE)=FALSE),0,VLOOKUP($A35,'Amo2'!$B:$E,4,FALSE)))</f>
        <v>0</v>
      </c>
      <c r="P35" s="51">
        <f>IF(P$5=0,0,IF(ISNA(VLOOKUP($A35,'Amo3'!$B:$E,4,FALSE)=FALSE),0,VLOOKUP($A35,'Amo3'!$B:$E,4,FALSE)))</f>
        <v>-2975</v>
      </c>
      <c r="Q35" s="51">
        <f t="shared" si="15"/>
        <v>-1334.5038765672334</v>
      </c>
      <c r="R35" s="51">
        <f t="shared" si="16"/>
        <v>-1334.5038765672334</v>
      </c>
      <c r="S35" s="51">
        <f t="shared" si="17"/>
        <v>0</v>
      </c>
      <c r="T35" s="51">
        <f t="shared" si="18"/>
        <v>4003.5116297017003</v>
      </c>
      <c r="U35" s="51">
        <f t="shared" si="19"/>
        <v>4804.2139556420416</v>
      </c>
      <c r="V35" s="51">
        <f t="shared" si="20"/>
        <v>0</v>
      </c>
      <c r="W35" s="51">
        <f>IF($A35=W$5,DATA!$B$15,0)</f>
        <v>0</v>
      </c>
      <c r="X35" s="51">
        <f>IF($A35=X$5,DATA!$B$16,0)</f>
        <v>0</v>
      </c>
      <c r="Y35" s="51">
        <f>IF(Y$5&gt;=$A35,DATA!$B$42,0)</f>
        <v>0</v>
      </c>
      <c r="Z35" s="51">
        <f>IF(Z$5&gt;=$A35,DATA!$B$43,0)</f>
        <v>0</v>
      </c>
      <c r="AA35" s="51">
        <f>IF(AA$5&gt;=$A35,DATA!$B$44,0)</f>
        <v>0</v>
      </c>
      <c r="AB35" s="51">
        <f t="shared" si="21"/>
        <v>-29000</v>
      </c>
      <c r="AC35" s="51">
        <f>IF(AC$5&lt;=$A35,DATA!$B$53,0)</f>
        <v>0</v>
      </c>
      <c r="AD35" s="51">
        <f>IF(AD$5&lt;=$A35,DATA!$B$48,0)</f>
        <v>21600</v>
      </c>
      <c r="AE35" s="51">
        <f>IF(AE$5&lt;=$A35,DATA!$B$49,0)</f>
        <v>3600</v>
      </c>
      <c r="AF35" s="51">
        <f>IF(AF$5&lt;=$A35,DATA!$B$50,0)</f>
        <v>7400</v>
      </c>
      <c r="AH35" s="51">
        <f t="shared" si="3"/>
        <v>491873.46097912866</v>
      </c>
      <c r="AI35" s="51">
        <f t="shared" si="4"/>
        <v>171724.74884606793</v>
      </c>
      <c r="AJ35" s="51">
        <f t="shared" si="5"/>
        <v>29656.6063279667</v>
      </c>
      <c r="AK35" s="51">
        <f t="shared" si="6"/>
        <v>290492.105805094</v>
      </c>
      <c r="AM35" s="51">
        <f t="shared" si="7"/>
        <v>44216.917545471311</v>
      </c>
      <c r="AN35" s="51">
        <f t="shared" si="8"/>
        <v>-34644.007753134465</v>
      </c>
      <c r="AO35" s="51">
        <f t="shared" si="9"/>
        <v>9572.9097923368463</v>
      </c>
    </row>
    <row r="36" spans="1:41" x14ac:dyDescent="0.35">
      <c r="A36" s="50">
        <f t="shared" si="10"/>
        <v>2040</v>
      </c>
      <c r="B36" s="50">
        <f t="shared" si="11"/>
        <v>76</v>
      </c>
      <c r="C36" s="51">
        <f>IF(A36&lt;=DATA!D$34,C$6,0)</f>
        <v>0</v>
      </c>
      <c r="D36" s="51">
        <f>IF(A36&lt;=DATA!D$35,D$6,0)</f>
        <v>0</v>
      </c>
      <c r="E36" s="51">
        <f t="shared" si="12"/>
        <v>290492.10580509406</v>
      </c>
      <c r="F36" s="51">
        <f t="shared" si="0"/>
        <v>2904.9210580509407</v>
      </c>
      <c r="G36" s="51">
        <f t="shared" si="13"/>
        <v>30249.738454526036</v>
      </c>
      <c r="H36" s="51">
        <f t="shared" si="14"/>
        <v>110333.0078750575</v>
      </c>
      <c r="I36" s="51">
        <f t="shared" si="22"/>
        <v>66573.033604945202</v>
      </c>
      <c r="J36" s="51">
        <f t="shared" si="23"/>
        <v>0</v>
      </c>
      <c r="K36" s="51">
        <f>IF(K$5=0,0,IF(ISNA(VLOOKUP($A36,'Amo1'!$B:$C,2,FALSE)=FALSE),0,VLOOKUP($A36,'Amo1'!$B:$C,2,FALSE)))</f>
        <v>-2.1827872842550278E-11</v>
      </c>
      <c r="L36" s="51">
        <f>IF(L$5=0,0,IF(ISNA(VLOOKUP($A36,'Amo2'!$B:$C,2,FALSE)=FALSE),0,VLOOKUP($A36,'Amo2'!$B:$C,2,FALSE)))</f>
        <v>6.3664629124104977E-12</v>
      </c>
      <c r="M36" s="51">
        <f>IF(M$5=0,0,IF(ISNA(VLOOKUP($A36,'Amo3'!$B:$C,2,FALSE)=FALSE),0,VLOOKUP($A36,'Amo3'!$B:$C,2,FALSE)))</f>
        <v>-2592.4160221852462</v>
      </c>
      <c r="N36" s="51">
        <f>IF(N$5=0,0,IF(ISNA(VLOOKUP($A36,'Amo1'!$B:$E,4,FALSE)=FALSE),0,VLOOKUP($A36,'Amo1'!$B:$E,4,FALSE)))</f>
        <v>0</v>
      </c>
      <c r="O36" s="51">
        <f>IF(O$5=0,0,IF(ISNA(VLOOKUP($A36,'Amo2'!$B:$E,4,FALSE)=FALSE),0,VLOOKUP($A36,'Amo2'!$B:$E,4,FALSE)))</f>
        <v>0</v>
      </c>
      <c r="P36" s="51">
        <f>IF(P$5=0,0,IF(ISNA(VLOOKUP($A36,'Amo3'!$B:$E,4,FALSE)=FALSE),0,VLOOKUP($A36,'Amo3'!$B:$E,4,FALSE)))</f>
        <v>-2592.4160221852462</v>
      </c>
      <c r="Q36" s="51">
        <f t="shared" si="15"/>
        <v>-1347.8489153329058</v>
      </c>
      <c r="R36" s="51">
        <f t="shared" si="16"/>
        <v>-1347.8489153329058</v>
      </c>
      <c r="S36" s="51">
        <f t="shared" si="17"/>
        <v>0</v>
      </c>
      <c r="T36" s="51">
        <f t="shared" si="18"/>
        <v>4043.5467459987171</v>
      </c>
      <c r="U36" s="51">
        <f t="shared" si="19"/>
        <v>4852.2560951984624</v>
      </c>
      <c r="V36" s="51">
        <f t="shared" si="20"/>
        <v>0</v>
      </c>
      <c r="W36" s="51">
        <f>IF($A36=W$5,DATA!$B$15,0)</f>
        <v>0</v>
      </c>
      <c r="X36" s="51">
        <f>IF($A36=X$5,DATA!$B$16,0)</f>
        <v>0</v>
      </c>
      <c r="Y36" s="51">
        <f>IF(Y$5&gt;=$A36,DATA!$B$42,0)</f>
        <v>0</v>
      </c>
      <c r="Z36" s="51">
        <f>IF(Z$5&gt;=$A36,DATA!$B$43,0)</f>
        <v>0</v>
      </c>
      <c r="AA36" s="51">
        <f>IF(AA$5&gt;=$A36,DATA!$B$44,0)</f>
        <v>0</v>
      </c>
      <c r="AB36" s="51">
        <f t="shared" si="21"/>
        <v>-29000</v>
      </c>
      <c r="AC36" s="51">
        <f>IF(AC$5&lt;=$A36,DATA!$B$53,0)</f>
        <v>0</v>
      </c>
      <c r="AD36" s="51">
        <f>IF(AD$5&lt;=$A36,DATA!$B$48,0)</f>
        <v>21600</v>
      </c>
      <c r="AE36" s="51">
        <f>IF(AE$5&lt;=$A36,DATA!$B$49,0)</f>
        <v>3600</v>
      </c>
      <c r="AF36" s="51">
        <f>IF(AF$5&lt;=$A36,DATA!$B$50,0)</f>
        <v>7400</v>
      </c>
      <c r="AH36" s="51">
        <f t="shared" si="3"/>
        <v>505168.07976383466</v>
      </c>
      <c r="AI36" s="51">
        <f t="shared" si="4"/>
        <v>174313.62545781743</v>
      </c>
      <c r="AJ36" s="51">
        <f t="shared" si="5"/>
        <v>30249.738454526036</v>
      </c>
      <c r="AK36" s="51">
        <f t="shared" si="6"/>
        <v>300604.7158514912</v>
      </c>
      <c r="AM36" s="51">
        <f t="shared" si="7"/>
        <v>44400.723899248122</v>
      </c>
      <c r="AN36" s="51">
        <f t="shared" si="8"/>
        <v>-34288.113852851056</v>
      </c>
      <c r="AO36" s="51">
        <f t="shared" si="9"/>
        <v>10112.610046397065</v>
      </c>
    </row>
    <row r="37" spans="1:41" x14ac:dyDescent="0.35">
      <c r="A37" s="50">
        <f t="shared" ref="A37:A100" si="24">A36+1</f>
        <v>2041</v>
      </c>
      <c r="B37" s="50">
        <f t="shared" ref="B37:B73" si="25">B36+1</f>
        <v>77</v>
      </c>
      <c r="C37" s="51">
        <f>IF(A37&lt;=DATA!D$34,C$6,0)</f>
        <v>0</v>
      </c>
      <c r="D37" s="51">
        <f>IF(A37&lt;=DATA!D$35,D$6,0)</f>
        <v>0</v>
      </c>
      <c r="E37" s="51">
        <f t="shared" si="12"/>
        <v>300604.71585149114</v>
      </c>
      <c r="F37" s="51">
        <f t="shared" si="0"/>
        <v>3006.0471585149116</v>
      </c>
      <c r="G37" s="51">
        <f t="shared" si="13"/>
        <v>30854.733223616557</v>
      </c>
      <c r="H37" s="51">
        <f t="shared" si="14"/>
        <v>110884.67291443278</v>
      </c>
      <c r="I37" s="51">
        <f t="shared" si="22"/>
        <v>65907.303268895746</v>
      </c>
      <c r="J37" s="51">
        <f t="shared" si="23"/>
        <v>0</v>
      </c>
      <c r="K37" s="51">
        <f>IF(K$5=0,0,IF(ISNA(VLOOKUP($A37,'Amo1'!$B:$C,2,FALSE)=FALSE),0,VLOOKUP($A37,'Amo1'!$B:$C,2,FALSE)))</f>
        <v>-2.1827872842550278E-11</v>
      </c>
      <c r="L37" s="51">
        <f>IF(L$5=0,0,IF(ISNA(VLOOKUP($A37,'Amo2'!$B:$C,2,FALSE)=FALSE),0,VLOOKUP($A37,'Amo2'!$B:$C,2,FALSE)))</f>
        <v>6.3664629124104977E-12</v>
      </c>
      <c r="M37" s="51">
        <f>IF(M$5=0,0,IF(ISNA(VLOOKUP($A37,'Amo3'!$B:$C,2,FALSE)=FALSE),0,VLOOKUP($A37,'Amo3'!$B:$C,2,FALSE)))</f>
        <v>0</v>
      </c>
      <c r="N37" s="51">
        <f>IF(N$5=0,0,IF(ISNA(VLOOKUP($A37,'Amo1'!$B:$E,4,FALSE)=FALSE),0,VLOOKUP($A37,'Amo1'!$B:$E,4,FALSE)))</f>
        <v>0</v>
      </c>
      <c r="O37" s="51">
        <f>IF(O$5=0,0,IF(ISNA(VLOOKUP($A37,'Amo2'!$B:$E,4,FALSE)=FALSE),0,VLOOKUP($A37,'Amo2'!$B:$E,4,FALSE)))</f>
        <v>0</v>
      </c>
      <c r="P37" s="51">
        <f>IF(P$5=0,0,IF(ISNA(VLOOKUP($A37,'Amo3'!$B:$E,4,FALSE)=FALSE),0,VLOOKUP($A37,'Amo3'!$B:$E,4,FALSE)))</f>
        <v>0</v>
      </c>
      <c r="Q37" s="51">
        <f t="shared" si="15"/>
        <v>-1361.3274044862349</v>
      </c>
      <c r="R37" s="51">
        <f t="shared" si="16"/>
        <v>-1361.3274044862349</v>
      </c>
      <c r="S37" s="51">
        <f t="shared" si="17"/>
        <v>0</v>
      </c>
      <c r="T37" s="51">
        <f t="shared" si="18"/>
        <v>4083.9822134587043</v>
      </c>
      <c r="U37" s="51">
        <f t="shared" si="19"/>
        <v>4900.7786561504472</v>
      </c>
      <c r="V37" s="51">
        <f t="shared" si="20"/>
        <v>0</v>
      </c>
      <c r="W37" s="51">
        <f>IF($A37=W$5,DATA!$B$15,0)</f>
        <v>0</v>
      </c>
      <c r="X37" s="51">
        <f>IF($A37=X$5,DATA!$B$16,0)</f>
        <v>0</v>
      </c>
      <c r="Y37" s="51">
        <f>IF(Y$5&gt;=$A37,DATA!$B$42,0)</f>
        <v>0</v>
      </c>
      <c r="Z37" s="51">
        <f>IF(Z$5&gt;=$A37,DATA!$B$43,0)</f>
        <v>0</v>
      </c>
      <c r="AA37" s="51">
        <f>IF(AA$5&gt;=$A37,DATA!$B$44,0)</f>
        <v>0</v>
      </c>
      <c r="AB37" s="51">
        <f t="shared" si="21"/>
        <v>-29000</v>
      </c>
      <c r="AC37" s="51">
        <f>IF(AC$5&lt;=$A37,DATA!$B$53,0)</f>
        <v>0</v>
      </c>
      <c r="AD37" s="51">
        <f>IF(AD$5&lt;=$A37,DATA!$B$48,0)</f>
        <v>21600</v>
      </c>
      <c r="AE37" s="51">
        <f>IF(AE$5&lt;=$A37,DATA!$B$49,0)</f>
        <v>3600</v>
      </c>
      <c r="AF37" s="51">
        <f>IF(AF$5&lt;=$A37,DATA!$B$50,0)</f>
        <v>7400</v>
      </c>
      <c r="AH37" s="51">
        <f t="shared" si="3"/>
        <v>521119.57847758773</v>
      </c>
      <c r="AI37" s="51">
        <f t="shared" si="4"/>
        <v>176791.97618332852</v>
      </c>
      <c r="AJ37" s="51">
        <f t="shared" si="5"/>
        <v>30854.733223616557</v>
      </c>
      <c r="AK37" s="51">
        <f t="shared" si="6"/>
        <v>313472.86907064269</v>
      </c>
      <c r="AM37" s="51">
        <f t="shared" si="7"/>
        <v>44590.808028124062</v>
      </c>
      <c r="AN37" s="51">
        <f t="shared" si="8"/>
        <v>-31722.654808972471</v>
      </c>
      <c r="AO37" s="51">
        <f t="shared" si="9"/>
        <v>12868.153219151591</v>
      </c>
    </row>
    <row r="38" spans="1:41" x14ac:dyDescent="0.35">
      <c r="A38" s="50">
        <f t="shared" si="24"/>
        <v>2042</v>
      </c>
      <c r="B38" s="50">
        <f t="shared" si="25"/>
        <v>78</v>
      </c>
      <c r="C38" s="51">
        <f>IF(A38&lt;=DATA!D$34,C$6,0)</f>
        <v>0</v>
      </c>
      <c r="D38" s="51">
        <f>IF(A38&lt;=DATA!D$35,D$6,0)</f>
        <v>0</v>
      </c>
      <c r="E38" s="51">
        <f t="shared" si="12"/>
        <v>313472.86907064274</v>
      </c>
      <c r="F38" s="51">
        <f t="shared" si="0"/>
        <v>3134.7286907064276</v>
      </c>
      <c r="G38" s="51">
        <f t="shared" si="13"/>
        <v>31471.827888088887</v>
      </c>
      <c r="H38" s="51">
        <f t="shared" si="14"/>
        <v>111439.09627900494</v>
      </c>
      <c r="I38" s="51">
        <f t="shared" si="22"/>
        <v>65248.230236206786</v>
      </c>
      <c r="J38" s="51">
        <f t="shared" si="23"/>
        <v>0</v>
      </c>
      <c r="K38" s="51">
        <f>IF(K$5=0,0,IF(ISNA(VLOOKUP($A38,'Amo1'!$B:$C,2,FALSE)=FALSE),0,VLOOKUP($A38,'Amo1'!$B:$C,2,FALSE)))</f>
        <v>-2.1827872842550278E-11</v>
      </c>
      <c r="L38" s="51">
        <f>IF(L$5=0,0,IF(ISNA(VLOOKUP($A38,'Amo2'!$B:$C,2,FALSE)=FALSE),0,VLOOKUP($A38,'Amo2'!$B:$C,2,FALSE)))</f>
        <v>6.3664629124104977E-12</v>
      </c>
      <c r="M38" s="51">
        <f>IF(M$5=0,0,IF(ISNA(VLOOKUP($A38,'Amo3'!$B:$C,2,FALSE)=FALSE),0,VLOOKUP($A38,'Amo3'!$B:$C,2,FALSE)))</f>
        <v>0</v>
      </c>
      <c r="N38" s="51">
        <f>IF(N$5=0,0,IF(ISNA(VLOOKUP($A38,'Amo1'!$B:$E,4,FALSE)=FALSE),0,VLOOKUP($A38,'Amo1'!$B:$E,4,FALSE)))</f>
        <v>0</v>
      </c>
      <c r="O38" s="51">
        <f>IF(O$5=0,0,IF(ISNA(VLOOKUP($A38,'Amo2'!$B:$E,4,FALSE)=FALSE),0,VLOOKUP($A38,'Amo2'!$B:$E,4,FALSE)))</f>
        <v>0</v>
      </c>
      <c r="P38" s="51">
        <f>IF(P$5=0,0,IF(ISNA(VLOOKUP($A38,'Amo3'!$B:$E,4,FALSE)=FALSE),0,VLOOKUP($A38,'Amo3'!$B:$E,4,FALSE)))</f>
        <v>0</v>
      </c>
      <c r="Q38" s="51">
        <f t="shared" si="15"/>
        <v>-1374.9406785310973</v>
      </c>
      <c r="R38" s="51">
        <f t="shared" si="16"/>
        <v>-1374.9406785310973</v>
      </c>
      <c r="S38" s="51">
        <f t="shared" si="17"/>
        <v>0</v>
      </c>
      <c r="T38" s="51">
        <f t="shared" si="18"/>
        <v>4124.8220355932917</v>
      </c>
      <c r="U38" s="51">
        <f t="shared" si="19"/>
        <v>4949.7864427119521</v>
      </c>
      <c r="V38" s="51">
        <f t="shared" si="20"/>
        <v>0</v>
      </c>
      <c r="W38" s="51">
        <f>IF($A38=W$5,DATA!$B$15,0)</f>
        <v>0</v>
      </c>
      <c r="X38" s="51">
        <f>IF($A38=X$5,DATA!$B$16,0)</f>
        <v>0</v>
      </c>
      <c r="Y38" s="51">
        <f>IF(Y$5&gt;=$A38,DATA!$B$42,0)</f>
        <v>0</v>
      </c>
      <c r="Z38" s="51">
        <f>IF(Z$5&gt;=$A38,DATA!$B$43,0)</f>
        <v>0</v>
      </c>
      <c r="AA38" s="51">
        <f>IF(AA$5&gt;=$A38,DATA!$B$44,0)</f>
        <v>0</v>
      </c>
      <c r="AB38" s="51">
        <f t="shared" si="21"/>
        <v>-29000</v>
      </c>
      <c r="AC38" s="51">
        <f>IF(AC$5&lt;=$A38,DATA!$B$53,0)</f>
        <v>0</v>
      </c>
      <c r="AD38" s="51">
        <f>IF(AD$5&lt;=$A38,DATA!$B$48,0)</f>
        <v>21600</v>
      </c>
      <c r="AE38" s="51">
        <f>IF(AE$5&lt;=$A38,DATA!$B$49,0)</f>
        <v>3600</v>
      </c>
      <c r="AF38" s="51">
        <f>IF(AF$5&lt;=$A38,DATA!$B$50,0)</f>
        <v>7400</v>
      </c>
      <c r="AH38" s="51">
        <f t="shared" si="3"/>
        <v>534691.47928589291</v>
      </c>
      <c r="AI38" s="51">
        <f t="shared" si="4"/>
        <v>176687.32651521169</v>
      </c>
      <c r="AJ38" s="51">
        <f t="shared" si="5"/>
        <v>31471.827888088887</v>
      </c>
      <c r="AK38" s="51">
        <f t="shared" si="6"/>
        <v>326532.32488259231</v>
      </c>
      <c r="AM38" s="51">
        <f t="shared" si="7"/>
        <v>44809.337169011676</v>
      </c>
      <c r="AN38" s="51">
        <f t="shared" si="8"/>
        <v>-31749.881357062193</v>
      </c>
      <c r="AO38" s="51">
        <f t="shared" si="9"/>
        <v>13059.455811949483</v>
      </c>
    </row>
    <row r="39" spans="1:41" x14ac:dyDescent="0.35">
      <c r="A39" s="50">
        <f t="shared" si="24"/>
        <v>2043</v>
      </c>
      <c r="B39" s="50">
        <f t="shared" si="25"/>
        <v>79</v>
      </c>
      <c r="C39" s="51">
        <f>IF(A39&lt;=DATA!D$34,C$6,0)</f>
        <v>0</v>
      </c>
      <c r="D39" s="51">
        <f>IF(A39&lt;=DATA!D$35,D$6,0)</f>
        <v>0</v>
      </c>
      <c r="E39" s="51">
        <f t="shared" si="12"/>
        <v>326532.32488259225</v>
      </c>
      <c r="F39" s="51">
        <f t="shared" si="0"/>
        <v>3265.3232488259227</v>
      </c>
      <c r="G39" s="51">
        <f t="shared" si="13"/>
        <v>32101.264445850666</v>
      </c>
      <c r="H39" s="51">
        <f t="shared" si="14"/>
        <v>111996.29176039995</v>
      </c>
      <c r="I39" s="51">
        <f t="shared" si="22"/>
        <v>64595.747933844716</v>
      </c>
      <c r="J39" s="51">
        <f t="shared" si="23"/>
        <v>0</v>
      </c>
      <c r="K39" s="51">
        <f>IF(K$5=0,0,IF(ISNA(VLOOKUP($A39,'Amo1'!$B:$C,2,FALSE)=FALSE),0,VLOOKUP($A39,'Amo1'!$B:$C,2,FALSE)))</f>
        <v>-2.1827872842550278E-11</v>
      </c>
      <c r="L39" s="51">
        <f>IF(L$5=0,0,IF(ISNA(VLOOKUP($A39,'Amo2'!$B:$C,2,FALSE)=FALSE),0,VLOOKUP($A39,'Amo2'!$B:$C,2,FALSE)))</f>
        <v>6.3664629124104977E-12</v>
      </c>
      <c r="M39" s="51">
        <f>IF(M$5=0,0,IF(ISNA(VLOOKUP($A39,'Amo3'!$B:$C,2,FALSE)=FALSE),0,VLOOKUP($A39,'Amo3'!$B:$C,2,FALSE)))</f>
        <v>0</v>
      </c>
      <c r="N39" s="51">
        <f>IF(N$5=0,0,IF(ISNA(VLOOKUP($A39,'Amo1'!$B:$E,4,FALSE)=FALSE),0,VLOOKUP($A39,'Amo1'!$B:$E,4,FALSE)))</f>
        <v>0</v>
      </c>
      <c r="O39" s="51">
        <f>IF(O$5=0,0,IF(ISNA(VLOOKUP($A39,'Amo2'!$B:$E,4,FALSE)=FALSE),0,VLOOKUP($A39,'Amo2'!$B:$E,4,FALSE)))</f>
        <v>0</v>
      </c>
      <c r="P39" s="51">
        <f>IF(P$5=0,0,IF(ISNA(VLOOKUP($A39,'Amo3'!$B:$E,4,FALSE)=FALSE),0,VLOOKUP($A39,'Amo3'!$B:$E,4,FALSE)))</f>
        <v>0</v>
      </c>
      <c r="Q39" s="51">
        <f t="shared" si="15"/>
        <v>-1388.6900853164084</v>
      </c>
      <c r="R39" s="51">
        <f t="shared" si="16"/>
        <v>-1388.6900853164084</v>
      </c>
      <c r="S39" s="51">
        <f t="shared" si="17"/>
        <v>0</v>
      </c>
      <c r="T39" s="51">
        <f t="shared" si="18"/>
        <v>4166.0702559492247</v>
      </c>
      <c r="U39" s="51">
        <f t="shared" si="19"/>
        <v>4999.2843071390716</v>
      </c>
      <c r="V39" s="51">
        <f t="shared" si="20"/>
        <v>0</v>
      </c>
      <c r="W39" s="51">
        <f>IF($A39=W$5,DATA!$B$15,0)</f>
        <v>0</v>
      </c>
      <c r="X39" s="51">
        <f>IF($A39=X$5,DATA!$B$16,0)</f>
        <v>0</v>
      </c>
      <c r="Y39" s="51">
        <f>IF(Y$5&gt;=$A39,DATA!$B$42,0)</f>
        <v>0</v>
      </c>
      <c r="Z39" s="51">
        <f>IF(Z$5&gt;=$A39,DATA!$B$43,0)</f>
        <v>0</v>
      </c>
      <c r="AA39" s="51">
        <f>IF(AA$5&gt;=$A39,DATA!$B$44,0)</f>
        <v>0</v>
      </c>
      <c r="AB39" s="51">
        <f t="shared" si="21"/>
        <v>-29000</v>
      </c>
      <c r="AC39" s="51">
        <f>IF(AC$5&lt;=$A39,DATA!$B$53,0)</f>
        <v>0</v>
      </c>
      <c r="AD39" s="51">
        <f>IF(AD$5&lt;=$A39,DATA!$B$48,0)</f>
        <v>21600</v>
      </c>
      <c r="AE39" s="51">
        <f>IF(AE$5&lt;=$A39,DATA!$B$49,0)</f>
        <v>3600</v>
      </c>
      <c r="AF39" s="51">
        <f>IF(AF$5&lt;=$A39,DATA!$B$50,0)</f>
        <v>7400</v>
      </c>
      <c r="AH39" s="51">
        <f t="shared" si="3"/>
        <v>548478.92666396906</v>
      </c>
      <c r="AI39" s="51">
        <f t="shared" si="4"/>
        <v>176592.03969424465</v>
      </c>
      <c r="AJ39" s="51">
        <f t="shared" si="5"/>
        <v>32101.264445850666</v>
      </c>
      <c r="AK39" s="51">
        <f t="shared" si="6"/>
        <v>339785.62252387375</v>
      </c>
      <c r="AM39" s="51">
        <f t="shared" si="7"/>
        <v>45030.677811914218</v>
      </c>
      <c r="AN39" s="51">
        <f t="shared" si="8"/>
        <v>-31777.380170632816</v>
      </c>
      <c r="AO39" s="51">
        <f t="shared" si="9"/>
        <v>13253.297641281402</v>
      </c>
    </row>
    <row r="40" spans="1:41" x14ac:dyDescent="0.35">
      <c r="A40" s="50">
        <f t="shared" si="24"/>
        <v>2044</v>
      </c>
      <c r="B40" s="50">
        <f t="shared" si="25"/>
        <v>80</v>
      </c>
      <c r="C40" s="51">
        <f>IF(A40&lt;=DATA!D$34,C$6,0)</f>
        <v>0</v>
      </c>
      <c r="D40" s="51">
        <f>IF(A40&lt;=DATA!D$35,D$6,0)</f>
        <v>0</v>
      </c>
      <c r="E40" s="51">
        <f t="shared" si="12"/>
        <v>339785.62252387364</v>
      </c>
      <c r="F40" s="51">
        <f t="shared" si="0"/>
        <v>3397.8562252387364</v>
      </c>
      <c r="G40" s="51">
        <f t="shared" si="13"/>
        <v>32743.289734767681</v>
      </c>
      <c r="H40" s="51">
        <f t="shared" si="14"/>
        <v>112556.27321920195</v>
      </c>
      <c r="I40" s="51">
        <f t="shared" si="22"/>
        <v>63949.79045450627</v>
      </c>
      <c r="J40" s="51">
        <f t="shared" si="23"/>
        <v>0</v>
      </c>
      <c r="K40" s="51">
        <f>IF(K$5=0,0,IF(ISNA(VLOOKUP($A40,'Amo1'!$B:$C,2,FALSE)=FALSE),0,VLOOKUP($A40,'Amo1'!$B:$C,2,FALSE)))</f>
        <v>0</v>
      </c>
      <c r="L40" s="51">
        <f>IF(L$5=0,0,IF(ISNA(VLOOKUP($A40,'Amo2'!$B:$C,2,FALSE)=FALSE),0,VLOOKUP($A40,'Amo2'!$B:$C,2,FALSE)))</f>
        <v>6.3664629124104977E-12</v>
      </c>
      <c r="M40" s="51">
        <f>IF(M$5=0,0,IF(ISNA(VLOOKUP($A40,'Amo3'!$B:$C,2,FALSE)=FALSE),0,VLOOKUP($A40,'Amo3'!$B:$C,2,FALSE)))</f>
        <v>0</v>
      </c>
      <c r="N40" s="51">
        <f>IF(N$5=0,0,IF(ISNA(VLOOKUP($A40,'Amo1'!$B:$E,4,FALSE)=FALSE),0,VLOOKUP($A40,'Amo1'!$B:$E,4,FALSE)))</f>
        <v>0</v>
      </c>
      <c r="O40" s="51">
        <f>IF(O$5=0,0,IF(ISNA(VLOOKUP($A40,'Amo2'!$B:$E,4,FALSE)=FALSE),0,VLOOKUP($A40,'Amo2'!$B:$E,4,FALSE)))</f>
        <v>0</v>
      </c>
      <c r="P40" s="51">
        <f>IF(P$5=0,0,IF(ISNA(VLOOKUP($A40,'Amo3'!$B:$E,4,FALSE)=FALSE),0,VLOOKUP($A40,'Amo3'!$B:$E,4,FALSE)))</f>
        <v>0</v>
      </c>
      <c r="Q40" s="51">
        <f t="shared" si="15"/>
        <v>-1402.5769861695726</v>
      </c>
      <c r="R40" s="51">
        <f t="shared" si="16"/>
        <v>-1402.5769861695726</v>
      </c>
      <c r="S40" s="51">
        <f t="shared" si="17"/>
        <v>0</v>
      </c>
      <c r="T40" s="51">
        <f t="shared" si="18"/>
        <v>4207.7309585087169</v>
      </c>
      <c r="U40" s="51">
        <f t="shared" si="19"/>
        <v>5049.2771502104624</v>
      </c>
      <c r="V40" s="51">
        <f t="shared" si="20"/>
        <v>0</v>
      </c>
      <c r="W40" s="51">
        <f>IF($A40=W$5,DATA!$B$15,0)</f>
        <v>0</v>
      </c>
      <c r="X40" s="51">
        <f>IF($A40=X$5,DATA!$B$16,0)</f>
        <v>0</v>
      </c>
      <c r="Y40" s="51">
        <f>IF(Y$5&gt;=$A40,DATA!$B$42,0)</f>
        <v>0</v>
      </c>
      <c r="Z40" s="51">
        <f>IF(Z$5&gt;=$A40,DATA!$B$43,0)</f>
        <v>0</v>
      </c>
      <c r="AA40" s="51">
        <f>IF(AA$5&gt;=$A40,DATA!$B$44,0)</f>
        <v>0</v>
      </c>
      <c r="AB40" s="51">
        <f t="shared" si="21"/>
        <v>-29000</v>
      </c>
      <c r="AC40" s="51">
        <f>IF(AC$5&lt;=$A40,DATA!$B$53,0)</f>
        <v>0</v>
      </c>
      <c r="AD40" s="51">
        <f>IF(AD$5&lt;=$A40,DATA!$B$48,0)</f>
        <v>21600</v>
      </c>
      <c r="AE40" s="51">
        <f>IF(AE$5&lt;=$A40,DATA!$B$49,0)</f>
        <v>3600</v>
      </c>
      <c r="AF40" s="51">
        <f>IF(AF$5&lt;=$A40,DATA!$B$50,0)</f>
        <v>7400</v>
      </c>
      <c r="AH40" s="51">
        <f t="shared" si="3"/>
        <v>562484.68629396835</v>
      </c>
      <c r="AI40" s="51">
        <f t="shared" si="4"/>
        <v>176506.06367370821</v>
      </c>
      <c r="AJ40" s="51">
        <f t="shared" si="5"/>
        <v>32743.289734767681</v>
      </c>
      <c r="AK40" s="51">
        <f t="shared" si="6"/>
        <v>353235.33288549242</v>
      </c>
      <c r="AM40" s="51">
        <f t="shared" si="7"/>
        <v>45254.864333957914</v>
      </c>
      <c r="AN40" s="51">
        <f t="shared" si="8"/>
        <v>-31805.153972339147</v>
      </c>
      <c r="AO40" s="51">
        <f t="shared" si="9"/>
        <v>13449.710361618767</v>
      </c>
    </row>
    <row r="41" spans="1:41" x14ac:dyDescent="0.35">
      <c r="A41" s="50">
        <f t="shared" si="24"/>
        <v>2045</v>
      </c>
      <c r="B41" s="50">
        <f t="shared" si="25"/>
        <v>81</v>
      </c>
      <c r="C41" s="51">
        <f>IF(A41&lt;=DATA!D$34,C$6,0)</f>
        <v>0</v>
      </c>
      <c r="D41" s="51">
        <f>IF(A41&lt;=DATA!D$35,D$6,0)</f>
        <v>0</v>
      </c>
      <c r="E41" s="51">
        <f t="shared" si="12"/>
        <v>353235.33288549242</v>
      </c>
      <c r="F41" s="51">
        <f t="shared" si="0"/>
        <v>3532.3533288549243</v>
      </c>
      <c r="G41" s="51">
        <f t="shared" si="13"/>
        <v>33398.155529463038</v>
      </c>
      <c r="H41" s="51">
        <f t="shared" si="14"/>
        <v>113119.05458529794</v>
      </c>
      <c r="I41" s="51">
        <f t="shared" si="22"/>
        <v>63310.29254996121</v>
      </c>
      <c r="J41" s="51">
        <f t="shared" si="23"/>
        <v>0</v>
      </c>
      <c r="K41" s="51">
        <f>IF(K$5=0,0,IF(ISNA(VLOOKUP($A41,'Amo1'!$B:$C,2,FALSE)=FALSE),0,VLOOKUP($A41,'Amo1'!$B:$C,2,FALSE)))</f>
        <v>0</v>
      </c>
      <c r="L41" s="51">
        <f>IF(L$5=0,0,IF(ISNA(VLOOKUP($A41,'Amo2'!$B:$C,2,FALSE)=FALSE),0,VLOOKUP($A41,'Amo2'!$B:$C,2,FALSE)))</f>
        <v>6.3664629124104977E-12</v>
      </c>
      <c r="M41" s="51">
        <f>IF(M$5=0,0,IF(ISNA(VLOOKUP($A41,'Amo3'!$B:$C,2,FALSE)=FALSE),0,VLOOKUP($A41,'Amo3'!$B:$C,2,FALSE)))</f>
        <v>0</v>
      </c>
      <c r="N41" s="51">
        <f>IF(N$5=0,0,IF(ISNA(VLOOKUP($A41,'Amo1'!$B:$E,4,FALSE)=FALSE),0,VLOOKUP($A41,'Amo1'!$B:$E,4,FALSE)))</f>
        <v>0</v>
      </c>
      <c r="O41" s="51">
        <f>IF(O$5=0,0,IF(ISNA(VLOOKUP($A41,'Amo2'!$B:$E,4,FALSE)=FALSE),0,VLOOKUP($A41,'Amo2'!$B:$E,4,FALSE)))</f>
        <v>0</v>
      </c>
      <c r="P41" s="51">
        <f>IF(P$5=0,0,IF(ISNA(VLOOKUP($A41,'Amo3'!$B:$E,4,FALSE)=FALSE),0,VLOOKUP($A41,'Amo3'!$B:$E,4,FALSE)))</f>
        <v>0</v>
      </c>
      <c r="Q41" s="51">
        <f t="shared" si="15"/>
        <v>-1416.6027560312684</v>
      </c>
      <c r="R41" s="51">
        <f t="shared" si="16"/>
        <v>-1416.6027560312684</v>
      </c>
      <c r="S41" s="51">
        <f t="shared" si="17"/>
        <v>0</v>
      </c>
      <c r="T41" s="51">
        <f t="shared" si="18"/>
        <v>4249.8082680938041</v>
      </c>
      <c r="U41" s="51">
        <f t="shared" si="19"/>
        <v>5099.7699217125673</v>
      </c>
      <c r="V41" s="51">
        <f t="shared" si="20"/>
        <v>0</v>
      </c>
      <c r="W41" s="51">
        <f>IF($A41=W$5,DATA!$B$15,0)</f>
        <v>0</v>
      </c>
      <c r="X41" s="51">
        <f>IF($A41=X$5,DATA!$B$16,0)</f>
        <v>0</v>
      </c>
      <c r="Y41" s="51">
        <f>IF(Y$5&gt;=$A41,DATA!$B$42,0)</f>
        <v>0</v>
      </c>
      <c r="Z41" s="51">
        <f>IF(Z$5&gt;=$A41,DATA!$B$43,0)</f>
        <v>0</v>
      </c>
      <c r="AA41" s="51">
        <f>IF(AA$5&gt;=$A41,DATA!$B$44,0)</f>
        <v>0</v>
      </c>
      <c r="AB41" s="51">
        <f t="shared" si="21"/>
        <v>-29000</v>
      </c>
      <c r="AC41" s="51">
        <f>IF(AC$5&lt;=$A41,DATA!$B$53,0)</f>
        <v>0</v>
      </c>
      <c r="AD41" s="51">
        <f>IF(AD$5&lt;=$A41,DATA!$B$48,0)</f>
        <v>21600</v>
      </c>
      <c r="AE41" s="51">
        <f>IF(AE$5&lt;=$A41,DATA!$B$49,0)</f>
        <v>3600</v>
      </c>
      <c r="AF41" s="51">
        <f>IF(AF$5&lt;=$A41,DATA!$B$50,0)</f>
        <v>7400</v>
      </c>
      <c r="AH41" s="51">
        <f t="shared" si="3"/>
        <v>576711.56155681331</v>
      </c>
      <c r="AI41" s="51">
        <f t="shared" si="4"/>
        <v>176429.34713525916</v>
      </c>
      <c r="AJ41" s="51">
        <f t="shared" si="5"/>
        <v>33398.155529463038</v>
      </c>
      <c r="AK41" s="51">
        <f t="shared" si="6"/>
        <v>366884.0588920911</v>
      </c>
      <c r="AM41" s="51">
        <f t="shared" si="7"/>
        <v>45481.931518661295</v>
      </c>
      <c r="AN41" s="51">
        <f t="shared" si="8"/>
        <v>-31833.205512062537</v>
      </c>
      <c r="AO41" s="51">
        <f t="shared" si="9"/>
        <v>13648.726006598758</v>
      </c>
    </row>
    <row r="42" spans="1:41" x14ac:dyDescent="0.35">
      <c r="A42" s="50">
        <f t="shared" si="24"/>
        <v>2046</v>
      </c>
      <c r="B42" s="50">
        <f t="shared" si="25"/>
        <v>82</v>
      </c>
      <c r="C42" s="51">
        <f>IF(A42&lt;=DATA!D$34,C$6,0)</f>
        <v>0</v>
      </c>
      <c r="D42" s="51">
        <f>IF(A42&lt;=DATA!D$35,D$6,0)</f>
        <v>0</v>
      </c>
      <c r="E42" s="51">
        <f t="shared" si="12"/>
        <v>366884.05889209115</v>
      </c>
      <c r="F42" s="51">
        <f t="shared" si="0"/>
        <v>3668.8405889209116</v>
      </c>
      <c r="G42" s="51">
        <f t="shared" si="13"/>
        <v>34066.1186400523</v>
      </c>
      <c r="H42" s="51">
        <f t="shared" si="14"/>
        <v>113684.64985822442</v>
      </c>
      <c r="I42" s="51">
        <f t="shared" si="22"/>
        <v>62677.1896244616</v>
      </c>
      <c r="J42" s="51">
        <f t="shared" si="23"/>
        <v>0</v>
      </c>
      <c r="K42" s="51">
        <f>IF(K$5=0,0,IF(ISNA(VLOOKUP($A42,'Amo1'!$B:$C,2,FALSE)=FALSE),0,VLOOKUP($A42,'Amo1'!$B:$C,2,FALSE)))</f>
        <v>0</v>
      </c>
      <c r="L42" s="51">
        <f>IF(L$5=0,0,IF(ISNA(VLOOKUP($A42,'Amo2'!$B:$C,2,FALSE)=FALSE),0,VLOOKUP($A42,'Amo2'!$B:$C,2,FALSE)))</f>
        <v>0</v>
      </c>
      <c r="M42" s="51">
        <f>IF(M$5=0,0,IF(ISNA(VLOOKUP($A42,'Amo3'!$B:$C,2,FALSE)=FALSE),0,VLOOKUP($A42,'Amo3'!$B:$C,2,FALSE)))</f>
        <v>0</v>
      </c>
      <c r="N42" s="51">
        <f>IF(N$5=0,0,IF(ISNA(VLOOKUP($A42,'Amo1'!$B:$E,4,FALSE)=FALSE),0,VLOOKUP($A42,'Amo1'!$B:$E,4,FALSE)))</f>
        <v>0</v>
      </c>
      <c r="O42" s="51">
        <f>IF(O$5=0,0,IF(ISNA(VLOOKUP($A42,'Amo2'!$B:$E,4,FALSE)=FALSE),0,VLOOKUP($A42,'Amo2'!$B:$E,4,FALSE)))</f>
        <v>0</v>
      </c>
      <c r="P42" s="51">
        <f>IF(P$5=0,0,IF(ISNA(VLOOKUP($A42,'Amo3'!$B:$E,4,FALSE)=FALSE),0,VLOOKUP($A42,'Amo3'!$B:$E,4,FALSE)))</f>
        <v>0</v>
      </c>
      <c r="Q42" s="51">
        <f t="shared" si="15"/>
        <v>-1430.768783591581</v>
      </c>
      <c r="R42" s="51">
        <f t="shared" si="16"/>
        <v>-1430.768783591581</v>
      </c>
      <c r="S42" s="51">
        <f t="shared" si="17"/>
        <v>0</v>
      </c>
      <c r="T42" s="51">
        <f t="shared" si="18"/>
        <v>4292.306350774742</v>
      </c>
      <c r="U42" s="51">
        <f t="shared" si="19"/>
        <v>5150.7676209296933</v>
      </c>
      <c r="V42" s="51">
        <f t="shared" si="20"/>
        <v>0</v>
      </c>
      <c r="W42" s="51">
        <f>IF($A42=W$5,DATA!$B$15,0)</f>
        <v>0</v>
      </c>
      <c r="X42" s="51">
        <f>IF($A42=X$5,DATA!$B$16,0)</f>
        <v>0</v>
      </c>
      <c r="Y42" s="51">
        <f>IF(Y$5&gt;=$A42,DATA!$B$42,0)</f>
        <v>0</v>
      </c>
      <c r="Z42" s="51">
        <f>IF(Z$5&gt;=$A42,DATA!$B$43,0)</f>
        <v>0</v>
      </c>
      <c r="AA42" s="51">
        <f>IF(AA$5&gt;=$A42,DATA!$B$44,0)</f>
        <v>0</v>
      </c>
      <c r="AB42" s="51">
        <f t="shared" si="21"/>
        <v>-29000</v>
      </c>
      <c r="AC42" s="51">
        <f>IF(AC$5&lt;=$A42,DATA!$B$53,0)</f>
        <v>0</v>
      </c>
      <c r="AD42" s="51">
        <f>IF(AD$5&lt;=$A42,DATA!$B$48,0)</f>
        <v>21600</v>
      </c>
      <c r="AE42" s="51">
        <f>IF(AE$5&lt;=$A42,DATA!$B$49,0)</f>
        <v>3600</v>
      </c>
      <c r="AF42" s="51">
        <f>IF(AF$5&lt;=$A42,DATA!$B$50,0)</f>
        <v>7400</v>
      </c>
      <c r="AH42" s="51">
        <f t="shared" si="3"/>
        <v>591162.39400827175</v>
      </c>
      <c r="AI42" s="51">
        <f t="shared" si="4"/>
        <v>176361.83948268602</v>
      </c>
      <c r="AJ42" s="51">
        <f t="shared" si="5"/>
        <v>34066.1186400523</v>
      </c>
      <c r="AK42" s="51">
        <f t="shared" si="6"/>
        <v>380734.43588553346</v>
      </c>
      <c r="AM42" s="51">
        <f t="shared" si="7"/>
        <v>45711.914560625344</v>
      </c>
      <c r="AN42" s="51">
        <f t="shared" si="8"/>
        <v>-31861.537567183161</v>
      </c>
      <c r="AO42" s="51">
        <f t="shared" si="9"/>
        <v>13850.376993442183</v>
      </c>
    </row>
    <row r="43" spans="1:41" x14ac:dyDescent="0.35">
      <c r="A43" s="50">
        <f t="shared" si="24"/>
        <v>2047</v>
      </c>
      <c r="B43" s="50">
        <f t="shared" si="25"/>
        <v>83</v>
      </c>
      <c r="C43" s="51">
        <f>IF(A43&lt;=DATA!D$34,C$6,0)</f>
        <v>0</v>
      </c>
      <c r="D43" s="51">
        <f>IF(A43&lt;=DATA!D$35,D$6,0)</f>
        <v>0</v>
      </c>
      <c r="E43" s="51">
        <f t="shared" si="12"/>
        <v>380734.43588553334</v>
      </c>
      <c r="F43" s="51">
        <f t="shared" si="0"/>
        <v>3807.3443588553337</v>
      </c>
      <c r="G43" s="51">
        <f t="shared" si="13"/>
        <v>34747.441012853349</v>
      </c>
      <c r="H43" s="51">
        <f t="shared" si="14"/>
        <v>114253.07310751553</v>
      </c>
      <c r="I43" s="51">
        <f t="shared" si="22"/>
        <v>62050.417728216984</v>
      </c>
      <c r="J43" s="51">
        <f t="shared" si="23"/>
        <v>0</v>
      </c>
      <c r="K43" s="51">
        <f>IF(K$5=0,0,IF(ISNA(VLOOKUP($A43,'Amo1'!$B:$C,2,FALSE)=FALSE),0,VLOOKUP($A43,'Amo1'!$B:$C,2,FALSE)))</f>
        <v>0</v>
      </c>
      <c r="L43" s="51">
        <f>IF(L$5=0,0,IF(ISNA(VLOOKUP($A43,'Amo2'!$B:$C,2,FALSE)=FALSE),0,VLOOKUP($A43,'Amo2'!$B:$C,2,FALSE)))</f>
        <v>0</v>
      </c>
      <c r="M43" s="51">
        <f>IF(M$5=0,0,IF(ISNA(VLOOKUP($A43,'Amo3'!$B:$C,2,FALSE)=FALSE),0,VLOOKUP($A43,'Amo3'!$B:$C,2,FALSE)))</f>
        <v>0</v>
      </c>
      <c r="N43" s="51">
        <f>IF(N$5=0,0,IF(ISNA(VLOOKUP($A43,'Amo1'!$B:$E,4,FALSE)=FALSE),0,VLOOKUP($A43,'Amo1'!$B:$E,4,FALSE)))</f>
        <v>0</v>
      </c>
      <c r="O43" s="51">
        <f>IF(O$5=0,0,IF(ISNA(VLOOKUP($A43,'Amo2'!$B:$E,4,FALSE)=FALSE),0,VLOOKUP($A43,'Amo2'!$B:$E,4,FALSE)))</f>
        <v>0</v>
      </c>
      <c r="P43" s="51">
        <f>IF(P$5=0,0,IF(ISNA(VLOOKUP($A43,'Amo3'!$B:$E,4,FALSE)=FALSE),0,VLOOKUP($A43,'Amo3'!$B:$E,4,FALSE)))</f>
        <v>0</v>
      </c>
      <c r="Q43" s="51">
        <f t="shared" si="15"/>
        <v>-1445.0764714274969</v>
      </c>
      <c r="R43" s="51">
        <f t="shared" si="16"/>
        <v>-1445.0764714274969</v>
      </c>
      <c r="S43" s="51">
        <f t="shared" si="17"/>
        <v>0</v>
      </c>
      <c r="T43" s="51">
        <f t="shared" si="18"/>
        <v>4335.2294142824894</v>
      </c>
      <c r="U43" s="51">
        <f t="shared" si="19"/>
        <v>5202.27529713899</v>
      </c>
      <c r="V43" s="51">
        <f t="shared" si="20"/>
        <v>0</v>
      </c>
      <c r="W43" s="51">
        <f>IF($A43=W$5,DATA!$B$15,0)</f>
        <v>0</v>
      </c>
      <c r="X43" s="51">
        <f>IF($A43=X$5,DATA!$B$16,0)</f>
        <v>0</v>
      </c>
      <c r="Y43" s="51">
        <f>IF(Y$5&gt;=$A43,DATA!$B$42,0)</f>
        <v>0</v>
      </c>
      <c r="Z43" s="51">
        <f>IF(Z$5&gt;=$A43,DATA!$B$43,0)</f>
        <v>0</v>
      </c>
      <c r="AA43" s="51">
        <f>IF(AA$5&gt;=$A43,DATA!$B$44,0)</f>
        <v>0</v>
      </c>
      <c r="AB43" s="51">
        <f t="shared" si="21"/>
        <v>-29000</v>
      </c>
      <c r="AC43" s="51">
        <f>IF(AC$5&lt;=$A43,DATA!$B$53,0)</f>
        <v>0</v>
      </c>
      <c r="AD43" s="51">
        <f>IF(AD$5&lt;=$A43,DATA!$B$48,0)</f>
        <v>21600</v>
      </c>
      <c r="AE43" s="51">
        <f>IF(AE$5&lt;=$A43,DATA!$B$49,0)</f>
        <v>3600</v>
      </c>
      <c r="AF43" s="51">
        <f>IF(AF$5&lt;=$A43,DATA!$B$50,0)</f>
        <v>7400</v>
      </c>
      <c r="AH43" s="51">
        <f t="shared" si="3"/>
        <v>605840.0638615411</v>
      </c>
      <c r="AI43" s="51">
        <f t="shared" si="4"/>
        <v>176303.49083573252</v>
      </c>
      <c r="AJ43" s="51">
        <f t="shared" si="5"/>
        <v>34747.441012853349</v>
      </c>
      <c r="AK43" s="51">
        <f t="shared" si="6"/>
        <v>394789.1320129552</v>
      </c>
      <c r="AM43" s="51">
        <f t="shared" si="7"/>
        <v>45944.849070276818</v>
      </c>
      <c r="AN43" s="51">
        <f t="shared" si="8"/>
        <v>-31890.152942854995</v>
      </c>
      <c r="AO43" s="51">
        <f t="shared" si="9"/>
        <v>14054.696127421823</v>
      </c>
    </row>
    <row r="44" spans="1:41" x14ac:dyDescent="0.35">
      <c r="A44" s="50">
        <f t="shared" si="24"/>
        <v>2048</v>
      </c>
      <c r="B44" s="50">
        <f t="shared" si="25"/>
        <v>84</v>
      </c>
      <c r="C44" s="51">
        <f>IF(A44&lt;=DATA!D$34,C$6,0)</f>
        <v>0</v>
      </c>
      <c r="D44" s="51">
        <f>IF(A44&lt;=DATA!D$35,D$6,0)</f>
        <v>0</v>
      </c>
      <c r="E44" s="51">
        <f t="shared" si="12"/>
        <v>394789.13201295515</v>
      </c>
      <c r="F44" s="51">
        <f t="shared" si="0"/>
        <v>3947.8913201295513</v>
      </c>
      <c r="G44" s="51">
        <f t="shared" si="13"/>
        <v>35442.389833110414</v>
      </c>
      <c r="H44" s="51">
        <f t="shared" si="14"/>
        <v>114824.3384730531</v>
      </c>
      <c r="I44" s="51">
        <f t="shared" si="22"/>
        <v>61429.913550934813</v>
      </c>
      <c r="J44" s="51">
        <f t="shared" si="23"/>
        <v>0</v>
      </c>
      <c r="K44" s="51">
        <f>IF(K$5=0,0,IF(ISNA(VLOOKUP($A44,'Amo1'!$B:$C,2,FALSE)=FALSE),0,VLOOKUP($A44,'Amo1'!$B:$C,2,FALSE)))</f>
        <v>0</v>
      </c>
      <c r="L44" s="51">
        <f>IF(L$5=0,0,IF(ISNA(VLOOKUP($A44,'Amo2'!$B:$C,2,FALSE)=FALSE),0,VLOOKUP($A44,'Amo2'!$B:$C,2,FALSE)))</f>
        <v>0</v>
      </c>
      <c r="M44" s="51">
        <f>IF(M$5=0,0,IF(ISNA(VLOOKUP($A44,'Amo3'!$B:$C,2,FALSE)=FALSE),0,VLOOKUP($A44,'Amo3'!$B:$C,2,FALSE)))</f>
        <v>0</v>
      </c>
      <c r="N44" s="51">
        <f>IF(N$5=0,0,IF(ISNA(VLOOKUP($A44,'Amo1'!$B:$E,4,FALSE)=FALSE),0,VLOOKUP($A44,'Amo1'!$B:$E,4,FALSE)))</f>
        <v>0</v>
      </c>
      <c r="O44" s="51">
        <f>IF(O$5=0,0,IF(ISNA(VLOOKUP($A44,'Amo2'!$B:$E,4,FALSE)=FALSE),0,VLOOKUP($A44,'Amo2'!$B:$E,4,FALSE)))</f>
        <v>0</v>
      </c>
      <c r="P44" s="51">
        <f>IF(P$5=0,0,IF(ISNA(VLOOKUP($A44,'Amo3'!$B:$E,4,FALSE)=FALSE),0,VLOOKUP($A44,'Amo3'!$B:$E,4,FALSE)))</f>
        <v>0</v>
      </c>
      <c r="Q44" s="51">
        <f t="shared" si="15"/>
        <v>-1459.5272361417719</v>
      </c>
      <c r="R44" s="51">
        <f t="shared" si="16"/>
        <v>-1459.5272361417719</v>
      </c>
      <c r="S44" s="51">
        <f t="shared" si="17"/>
        <v>0</v>
      </c>
      <c r="T44" s="51">
        <f t="shared" si="18"/>
        <v>4378.581708425314</v>
      </c>
      <c r="U44" s="51">
        <f t="shared" si="19"/>
        <v>5254.2980501103802</v>
      </c>
      <c r="V44" s="51">
        <f t="shared" si="20"/>
        <v>0</v>
      </c>
      <c r="W44" s="51">
        <f>IF($A44=W$5,DATA!$B$15,0)</f>
        <v>0</v>
      </c>
      <c r="X44" s="51">
        <f>IF($A44=X$5,DATA!$B$16,0)</f>
        <v>0</v>
      </c>
      <c r="Y44" s="51">
        <f>IF(Y$5&gt;=$A44,DATA!$B$42,0)</f>
        <v>0</v>
      </c>
      <c r="Z44" s="51">
        <f>IF(Z$5&gt;=$A44,DATA!$B$43,0)</f>
        <v>0</v>
      </c>
      <c r="AA44" s="51">
        <f>IF(AA$5&gt;=$A44,DATA!$B$44,0)</f>
        <v>0</v>
      </c>
      <c r="AB44" s="51">
        <f t="shared" si="21"/>
        <v>-29000</v>
      </c>
      <c r="AC44" s="51">
        <f>IF(AC$5&lt;=$A44,DATA!$B$53,0)</f>
        <v>0</v>
      </c>
      <c r="AD44" s="51">
        <f>IF(AD$5&lt;=$A44,DATA!$B$48,0)</f>
        <v>21600</v>
      </c>
      <c r="AE44" s="51">
        <f>IF(AE$5&lt;=$A44,DATA!$B$49,0)</f>
        <v>3600</v>
      </c>
      <c r="AF44" s="51">
        <f>IF(AF$5&lt;=$A44,DATA!$B$50,0)</f>
        <v>7400</v>
      </c>
      <c r="AH44" s="51">
        <f t="shared" si="3"/>
        <v>620747.49047643528</v>
      </c>
      <c r="AI44" s="51">
        <f t="shared" si="4"/>
        <v>176254.25202398791</v>
      </c>
      <c r="AJ44" s="51">
        <f t="shared" si="5"/>
        <v>35442.389833110414</v>
      </c>
      <c r="AK44" s="51">
        <f t="shared" si="6"/>
        <v>409050.84861933696</v>
      </c>
      <c r="AM44" s="51">
        <f t="shared" si="7"/>
        <v>46180.771078665246</v>
      </c>
      <c r="AN44" s="51">
        <f t="shared" si="8"/>
        <v>-31919.054472283544</v>
      </c>
      <c r="AO44" s="51">
        <f t="shared" si="9"/>
        <v>14261.716606381702</v>
      </c>
    </row>
    <row r="45" spans="1:41" x14ac:dyDescent="0.35">
      <c r="A45" s="50">
        <f t="shared" si="24"/>
        <v>2049</v>
      </c>
      <c r="B45" s="50">
        <f t="shared" si="25"/>
        <v>85</v>
      </c>
      <c r="C45" s="51">
        <f>IF(A45&lt;=DATA!D$34,C$6,0)</f>
        <v>0</v>
      </c>
      <c r="D45" s="51">
        <f>IF(A45&lt;=DATA!D$35,D$6,0)</f>
        <v>0</v>
      </c>
      <c r="E45" s="51">
        <f t="shared" si="12"/>
        <v>409050.84861933684</v>
      </c>
      <c r="F45" s="51">
        <f t="shared" si="0"/>
        <v>4090.5084861933688</v>
      </c>
      <c r="G45" s="51">
        <f t="shared" si="13"/>
        <v>36151.237629772622</v>
      </c>
      <c r="H45" s="51">
        <f t="shared" si="14"/>
        <v>115398.46016541835</v>
      </c>
      <c r="I45" s="51">
        <f t="shared" si="22"/>
        <v>60815.614415425465</v>
      </c>
      <c r="J45" s="51">
        <f t="shared" si="23"/>
        <v>0</v>
      </c>
      <c r="K45" s="51">
        <f>IF(K$5=0,0,IF(ISNA(VLOOKUP($A45,'Amo1'!$B:$C,2,FALSE)=FALSE),0,VLOOKUP($A45,'Amo1'!$B:$C,2,FALSE)))</f>
        <v>0</v>
      </c>
      <c r="L45" s="51">
        <f>IF(L$5=0,0,IF(ISNA(VLOOKUP($A45,'Amo2'!$B:$C,2,FALSE)=FALSE),0,VLOOKUP($A45,'Amo2'!$B:$C,2,FALSE)))</f>
        <v>0</v>
      </c>
      <c r="M45" s="51">
        <f>IF(M$5=0,0,IF(ISNA(VLOOKUP($A45,'Amo3'!$B:$C,2,FALSE)=FALSE),0,VLOOKUP($A45,'Amo3'!$B:$C,2,FALSE)))</f>
        <v>0</v>
      </c>
      <c r="N45" s="51">
        <f>IF(N$5=0,0,IF(ISNA(VLOOKUP($A45,'Amo1'!$B:$E,4,FALSE)=FALSE),0,VLOOKUP($A45,'Amo1'!$B:$E,4,FALSE)))</f>
        <v>0</v>
      </c>
      <c r="O45" s="51">
        <f>IF(O$5=0,0,IF(ISNA(VLOOKUP($A45,'Amo2'!$B:$E,4,FALSE)=FALSE),0,VLOOKUP($A45,'Amo2'!$B:$E,4,FALSE)))</f>
        <v>0</v>
      </c>
      <c r="P45" s="51">
        <f>IF(P$5=0,0,IF(ISNA(VLOOKUP($A45,'Amo3'!$B:$E,4,FALSE)=FALSE),0,VLOOKUP($A45,'Amo3'!$B:$E,4,FALSE)))</f>
        <v>0</v>
      </c>
      <c r="Q45" s="51">
        <f t="shared" si="15"/>
        <v>-1474.1225085031897</v>
      </c>
      <c r="R45" s="51">
        <f t="shared" si="16"/>
        <v>-1474.1225085031897</v>
      </c>
      <c r="S45" s="51">
        <f t="shared" si="17"/>
        <v>0</v>
      </c>
      <c r="T45" s="51">
        <f t="shared" si="18"/>
        <v>4422.3675255095668</v>
      </c>
      <c r="U45" s="51">
        <f t="shared" si="19"/>
        <v>5306.8410306114838</v>
      </c>
      <c r="V45" s="51">
        <f t="shared" si="20"/>
        <v>0</v>
      </c>
      <c r="W45" s="51">
        <f>IF($A45=W$5,DATA!$B$15,0)</f>
        <v>0</v>
      </c>
      <c r="X45" s="51">
        <f>IF($A45=X$5,DATA!$B$16,0)</f>
        <v>0</v>
      </c>
      <c r="Y45" s="51">
        <f>IF(Y$5&gt;=$A45,DATA!$B$42,0)</f>
        <v>0</v>
      </c>
      <c r="Z45" s="51">
        <f>IF(Z$5&gt;=$A45,DATA!$B$43,0)</f>
        <v>0</v>
      </c>
      <c r="AA45" s="51">
        <f>IF(AA$5&gt;=$A45,DATA!$B$44,0)</f>
        <v>0</v>
      </c>
      <c r="AB45" s="51">
        <f t="shared" si="21"/>
        <v>-29000</v>
      </c>
      <c r="AC45" s="51">
        <f>IF(AC$5&lt;=$A45,DATA!$B$53,0)</f>
        <v>0</v>
      </c>
      <c r="AD45" s="51">
        <f>IF(AD$5&lt;=$A45,DATA!$B$48,0)</f>
        <v>21600</v>
      </c>
      <c r="AE45" s="51">
        <f>IF(AE$5&lt;=$A45,DATA!$B$49,0)</f>
        <v>3600</v>
      </c>
      <c r="AF45" s="51">
        <f>IF(AF$5&lt;=$A45,DATA!$B$50,0)</f>
        <v>7400</v>
      </c>
      <c r="AH45" s="51">
        <f t="shared" si="3"/>
        <v>635887.63285526144</v>
      </c>
      <c r="AI45" s="51">
        <f t="shared" si="4"/>
        <v>176214.07458084382</v>
      </c>
      <c r="AJ45" s="51">
        <f t="shared" si="5"/>
        <v>36151.237629772622</v>
      </c>
      <c r="AK45" s="51">
        <f t="shared" si="6"/>
        <v>423522.32064464502</v>
      </c>
      <c r="AM45" s="51">
        <f t="shared" si="7"/>
        <v>46419.71704231442</v>
      </c>
      <c r="AN45" s="51">
        <f t="shared" si="8"/>
        <v>-31948.245017006378</v>
      </c>
      <c r="AO45" s="51">
        <f t="shared" si="9"/>
        <v>14471.472025308041</v>
      </c>
    </row>
    <row r="46" spans="1:41" x14ac:dyDescent="0.35">
      <c r="A46" s="50">
        <f t="shared" si="24"/>
        <v>2050</v>
      </c>
      <c r="B46" s="50">
        <f t="shared" si="25"/>
        <v>86</v>
      </c>
      <c r="C46" s="51">
        <f>IF(A46&lt;=DATA!D$34,C$6,0)</f>
        <v>0</v>
      </c>
      <c r="D46" s="51">
        <f>IF(A46&lt;=DATA!D$35,D$6,0)</f>
        <v>0</v>
      </c>
      <c r="E46" s="51">
        <f t="shared" si="12"/>
        <v>423522.3206446449</v>
      </c>
      <c r="F46" s="51">
        <f t="shared" si="0"/>
        <v>4235.2232064464488</v>
      </c>
      <c r="G46" s="51">
        <f t="shared" si="13"/>
        <v>36874.262382368077</v>
      </c>
      <c r="H46" s="51">
        <f t="shared" si="14"/>
        <v>115975.45246624544</v>
      </c>
      <c r="I46" s="51">
        <f t="shared" si="22"/>
        <v>60207.458271271207</v>
      </c>
      <c r="J46" s="51">
        <f t="shared" si="23"/>
        <v>0</v>
      </c>
      <c r="K46" s="51">
        <f>IF(K$5=0,0,IF(ISNA(VLOOKUP($A46,'Amo1'!$B:$C,2,FALSE)=FALSE),0,VLOOKUP($A46,'Amo1'!$B:$C,2,FALSE)))</f>
        <v>0</v>
      </c>
      <c r="L46" s="51">
        <f>IF(L$5=0,0,IF(ISNA(VLOOKUP($A46,'Amo2'!$B:$C,2,FALSE)=FALSE),0,VLOOKUP($A46,'Amo2'!$B:$C,2,FALSE)))</f>
        <v>0</v>
      </c>
      <c r="M46" s="51">
        <f>IF(M$5=0,0,IF(ISNA(VLOOKUP($A46,'Amo3'!$B:$C,2,FALSE)=FALSE),0,VLOOKUP($A46,'Amo3'!$B:$C,2,FALSE)))</f>
        <v>0</v>
      </c>
      <c r="N46" s="51">
        <f>IF(N$5=0,0,IF(ISNA(VLOOKUP($A46,'Amo1'!$B:$E,4,FALSE)=FALSE),0,VLOOKUP($A46,'Amo1'!$B:$E,4,FALSE)))</f>
        <v>0</v>
      </c>
      <c r="O46" s="51">
        <f>IF(O$5=0,0,IF(ISNA(VLOOKUP($A46,'Amo2'!$B:$E,4,FALSE)=FALSE),0,VLOOKUP($A46,'Amo2'!$B:$E,4,FALSE)))</f>
        <v>0</v>
      </c>
      <c r="P46" s="51">
        <f>IF(P$5=0,0,IF(ISNA(VLOOKUP($A46,'Amo3'!$B:$E,4,FALSE)=FALSE),0,VLOOKUP($A46,'Amo3'!$B:$E,4,FALSE)))</f>
        <v>0</v>
      </c>
      <c r="Q46" s="51">
        <f t="shared" si="15"/>
        <v>-1488.8637335882215</v>
      </c>
      <c r="R46" s="51">
        <f t="shared" si="16"/>
        <v>-1488.8637335882215</v>
      </c>
      <c r="S46" s="51">
        <f t="shared" si="17"/>
        <v>0</v>
      </c>
      <c r="T46" s="51">
        <f t="shared" si="18"/>
        <v>4466.5912007646621</v>
      </c>
      <c r="U46" s="51">
        <f t="shared" si="19"/>
        <v>5359.9094409175987</v>
      </c>
      <c r="V46" s="51">
        <f t="shared" si="20"/>
        <v>0</v>
      </c>
      <c r="W46" s="51">
        <f>IF($A46=W$5,DATA!$B$15,0)</f>
        <v>0</v>
      </c>
      <c r="X46" s="51">
        <f>IF($A46=X$5,DATA!$B$16,0)</f>
        <v>0</v>
      </c>
      <c r="Y46" s="51">
        <f>IF(Y$5&gt;=$A46,DATA!$B$42,0)</f>
        <v>0</v>
      </c>
      <c r="Z46" s="51">
        <f>IF(Z$5&gt;=$A46,DATA!$B$43,0)</f>
        <v>0</v>
      </c>
      <c r="AA46" s="51">
        <f>IF(AA$5&gt;=$A46,DATA!$B$44,0)</f>
        <v>0</v>
      </c>
      <c r="AB46" s="51">
        <f t="shared" si="21"/>
        <v>-29000</v>
      </c>
      <c r="AC46" s="51">
        <f>IF(AC$5&lt;=$A46,DATA!$B$53,0)</f>
        <v>-24000</v>
      </c>
      <c r="AD46" s="51">
        <f>IF(AD$5&lt;=$A46,DATA!$B$48,0)</f>
        <v>21600</v>
      </c>
      <c r="AE46" s="51">
        <f>IF(AE$5&lt;=$A46,DATA!$B$49,0)</f>
        <v>3600</v>
      </c>
      <c r="AF46" s="51">
        <f>IF(AF$5&lt;=$A46,DATA!$B$50,0)</f>
        <v>7400</v>
      </c>
      <c r="AH46" s="51">
        <f t="shared" si="3"/>
        <v>627263.49014548177</v>
      </c>
      <c r="AI46" s="51">
        <f t="shared" si="4"/>
        <v>176182.91073751665</v>
      </c>
      <c r="AJ46" s="51">
        <f t="shared" si="5"/>
        <v>36874.262382368077</v>
      </c>
      <c r="AK46" s="51">
        <f t="shared" si="6"/>
        <v>414206.31702559703</v>
      </c>
      <c r="AM46" s="51">
        <f t="shared" si="7"/>
        <v>46661.723848128706</v>
      </c>
      <c r="AN46" s="51">
        <f t="shared" si="8"/>
        <v>-55977.727467176446</v>
      </c>
      <c r="AO46" s="51">
        <f t="shared" si="9"/>
        <v>-9316.0036190477404</v>
      </c>
    </row>
    <row r="47" spans="1:41" x14ac:dyDescent="0.35">
      <c r="A47" s="50">
        <f t="shared" si="24"/>
        <v>2051</v>
      </c>
      <c r="B47" s="50">
        <f t="shared" si="25"/>
        <v>87</v>
      </c>
      <c r="C47" s="51">
        <f>IF(A47&lt;=DATA!D$34,C$6,0)</f>
        <v>0</v>
      </c>
      <c r="D47" s="51">
        <f>IF(A47&lt;=DATA!D$35,D$6,0)</f>
        <v>0</v>
      </c>
      <c r="E47" s="51">
        <f t="shared" si="12"/>
        <v>414206.31702559715</v>
      </c>
      <c r="F47" s="51">
        <f t="shared" si="0"/>
        <v>4142.0631702559713</v>
      </c>
      <c r="G47" s="51">
        <f t="shared" si="13"/>
        <v>37611.747630015438</v>
      </c>
      <c r="H47" s="51">
        <f t="shared" si="14"/>
        <v>116555.32972857665</v>
      </c>
      <c r="I47" s="51">
        <f t="shared" si="22"/>
        <v>59605.383688558497</v>
      </c>
      <c r="J47" s="51">
        <f t="shared" si="23"/>
        <v>0</v>
      </c>
      <c r="K47" s="51">
        <f>IF(K$5=0,0,IF(ISNA(VLOOKUP($A47,'Amo1'!$B:$C,2,FALSE)=FALSE),0,VLOOKUP($A47,'Amo1'!$B:$C,2,FALSE)))</f>
        <v>0</v>
      </c>
      <c r="L47" s="51">
        <f>IF(L$5=0,0,IF(ISNA(VLOOKUP($A47,'Amo2'!$B:$C,2,FALSE)=FALSE),0,VLOOKUP($A47,'Amo2'!$B:$C,2,FALSE)))</f>
        <v>0</v>
      </c>
      <c r="M47" s="51">
        <f>IF(M$5=0,0,IF(ISNA(VLOOKUP($A47,'Amo3'!$B:$C,2,FALSE)=FALSE),0,VLOOKUP($A47,'Amo3'!$B:$C,2,FALSE)))</f>
        <v>0</v>
      </c>
      <c r="N47" s="51">
        <f>IF(N$5=0,0,IF(ISNA(VLOOKUP($A47,'Amo1'!$B:$E,4,FALSE)=FALSE),0,VLOOKUP($A47,'Amo1'!$B:$E,4,FALSE)))</f>
        <v>0</v>
      </c>
      <c r="O47" s="51">
        <f>IF(O$5=0,0,IF(ISNA(VLOOKUP($A47,'Amo2'!$B:$E,4,FALSE)=FALSE),0,VLOOKUP($A47,'Amo2'!$B:$E,4,FALSE)))</f>
        <v>0</v>
      </c>
      <c r="P47" s="51">
        <f>IF(P$5=0,0,IF(ISNA(VLOOKUP($A47,'Amo3'!$B:$E,4,FALSE)=FALSE),0,VLOOKUP($A47,'Amo3'!$B:$E,4,FALSE)))</f>
        <v>0</v>
      </c>
      <c r="Q47" s="51">
        <f t="shared" si="15"/>
        <v>-1503.7523709241038</v>
      </c>
      <c r="R47" s="51">
        <f t="shared" si="16"/>
        <v>-1503.7523709241038</v>
      </c>
      <c r="S47" s="51">
        <f t="shared" si="17"/>
        <v>0</v>
      </c>
      <c r="T47" s="51">
        <f t="shared" si="18"/>
        <v>4511.2571127723086</v>
      </c>
      <c r="U47" s="51">
        <f t="shared" si="19"/>
        <v>5413.508535326775</v>
      </c>
      <c r="V47" s="51">
        <f t="shared" si="20"/>
        <v>0</v>
      </c>
      <c r="W47" s="51">
        <f>IF($A47=W$5,DATA!$B$15,0)</f>
        <v>0</v>
      </c>
      <c r="X47" s="51">
        <f>IF($A47=X$5,DATA!$B$16,0)</f>
        <v>0</v>
      </c>
      <c r="Y47" s="51">
        <f>IF(Y$5&gt;=$A47,DATA!$B$42,0)</f>
        <v>0</v>
      </c>
      <c r="Z47" s="51">
        <f>IF(Z$5&gt;=$A47,DATA!$B$43,0)</f>
        <v>0</v>
      </c>
      <c r="AA47" s="51">
        <f>IF(AA$5&gt;=$A47,DATA!$B$44,0)</f>
        <v>0</v>
      </c>
      <c r="AB47" s="51">
        <f t="shared" si="21"/>
        <v>-29000</v>
      </c>
      <c r="AC47" s="51">
        <f>IF(AC$5&lt;=$A47,DATA!$B$53,0)</f>
        <v>-24000</v>
      </c>
      <c r="AD47" s="51">
        <f>IF(AD$5&lt;=$A47,DATA!$B$48,0)</f>
        <v>21600</v>
      </c>
      <c r="AE47" s="51">
        <f>IF(AE$5&lt;=$A47,DATA!$B$49,0)</f>
        <v>3600</v>
      </c>
      <c r="AF47" s="51">
        <f>IF(AF$5&lt;=$A47,DATA!$B$50,0)</f>
        <v>7400</v>
      </c>
      <c r="AH47" s="51">
        <f t="shared" si="3"/>
        <v>618638.10214925453</v>
      </c>
      <c r="AI47" s="51">
        <f t="shared" si="4"/>
        <v>176160.71341713515</v>
      </c>
      <c r="AJ47" s="51">
        <f t="shared" si="5"/>
        <v>37611.747630015438</v>
      </c>
      <c r="AK47" s="51">
        <f t="shared" si="6"/>
        <v>404865.64110210392</v>
      </c>
      <c r="AM47" s="51">
        <f t="shared" si="7"/>
        <v>46666.828818355054</v>
      </c>
      <c r="AN47" s="51">
        <f t="shared" si="8"/>
        <v>-56007.504741848206</v>
      </c>
      <c r="AO47" s="51">
        <f t="shared" si="9"/>
        <v>-9340.6759234931524</v>
      </c>
    </row>
    <row r="48" spans="1:41" x14ac:dyDescent="0.35">
      <c r="A48" s="50">
        <f t="shared" si="24"/>
        <v>2052</v>
      </c>
      <c r="B48" s="50">
        <f t="shared" si="25"/>
        <v>88</v>
      </c>
      <c r="C48" s="51">
        <f>IF(A48&lt;=DATA!D$34,C$6,0)</f>
        <v>0</v>
      </c>
      <c r="D48" s="51">
        <f>IF(A48&lt;=DATA!D$35,D$6,0)</f>
        <v>0</v>
      </c>
      <c r="E48" s="51">
        <f t="shared" si="12"/>
        <v>404865.64110210398</v>
      </c>
      <c r="F48" s="51">
        <f t="shared" si="0"/>
        <v>4048.6564110210397</v>
      </c>
      <c r="G48" s="51">
        <f t="shared" si="13"/>
        <v>38363.982582615747</v>
      </c>
      <c r="H48" s="51">
        <f t="shared" si="14"/>
        <v>117138.10637721952</v>
      </c>
      <c r="I48" s="51">
        <f t="shared" si="22"/>
        <v>59009.329851672912</v>
      </c>
      <c r="J48" s="51">
        <f t="shared" si="23"/>
        <v>0</v>
      </c>
      <c r="K48" s="51">
        <f>IF(K$5=0,0,IF(ISNA(VLOOKUP($A48,'Amo1'!$B:$C,2,FALSE)=FALSE),0,VLOOKUP($A48,'Amo1'!$B:$C,2,FALSE)))</f>
        <v>0</v>
      </c>
      <c r="L48" s="51">
        <f>IF(L$5=0,0,IF(ISNA(VLOOKUP($A48,'Amo2'!$B:$C,2,FALSE)=FALSE),0,VLOOKUP($A48,'Amo2'!$B:$C,2,FALSE)))</f>
        <v>0</v>
      </c>
      <c r="M48" s="51">
        <f>IF(M$5=0,0,IF(ISNA(VLOOKUP($A48,'Amo3'!$B:$C,2,FALSE)=FALSE),0,VLOOKUP($A48,'Amo3'!$B:$C,2,FALSE)))</f>
        <v>0</v>
      </c>
      <c r="N48" s="51">
        <f>IF(N$5=0,0,IF(ISNA(VLOOKUP($A48,'Amo1'!$B:$E,4,FALSE)=FALSE),0,VLOOKUP($A48,'Amo1'!$B:$E,4,FALSE)))</f>
        <v>0</v>
      </c>
      <c r="O48" s="51">
        <f>IF(O$5=0,0,IF(ISNA(VLOOKUP($A48,'Amo2'!$B:$E,4,FALSE)=FALSE),0,VLOOKUP($A48,'Amo2'!$B:$E,4,FALSE)))</f>
        <v>0</v>
      </c>
      <c r="P48" s="51">
        <f>IF(P$5=0,0,IF(ISNA(VLOOKUP($A48,'Amo3'!$B:$E,4,FALSE)=FALSE),0,VLOOKUP($A48,'Amo3'!$B:$E,4,FALSE)))</f>
        <v>0</v>
      </c>
      <c r="Q48" s="51">
        <f t="shared" si="15"/>
        <v>-1518.7898946333448</v>
      </c>
      <c r="R48" s="51">
        <f t="shared" si="16"/>
        <v>-1518.7898946333448</v>
      </c>
      <c r="S48" s="51">
        <f t="shared" si="17"/>
        <v>0</v>
      </c>
      <c r="T48" s="51">
        <f t="shared" si="18"/>
        <v>4556.3696839000313</v>
      </c>
      <c r="U48" s="51">
        <f t="shared" si="19"/>
        <v>5467.6436206800427</v>
      </c>
      <c r="V48" s="51">
        <f t="shared" si="20"/>
        <v>0</v>
      </c>
      <c r="W48" s="51">
        <f>IF($A48=W$5,DATA!$B$15,0)</f>
        <v>0</v>
      </c>
      <c r="X48" s="51">
        <f>IF($A48=X$5,DATA!$B$16,0)</f>
        <v>0</v>
      </c>
      <c r="Y48" s="51">
        <f>IF(Y$5&gt;=$A48,DATA!$B$42,0)</f>
        <v>0</v>
      </c>
      <c r="Z48" s="51">
        <f>IF(Z$5&gt;=$A48,DATA!$B$43,0)</f>
        <v>0</v>
      </c>
      <c r="AA48" s="51">
        <f>IF(AA$5&gt;=$A48,DATA!$B$44,0)</f>
        <v>0</v>
      </c>
      <c r="AB48" s="51">
        <f t="shared" si="21"/>
        <v>-29000</v>
      </c>
      <c r="AC48" s="51">
        <f>IF(AC$5&lt;=$A48,DATA!$B$53,0)</f>
        <v>-24000</v>
      </c>
      <c r="AD48" s="51">
        <f>IF(AD$5&lt;=$A48,DATA!$B$48,0)</f>
        <v>21600</v>
      </c>
      <c r="AE48" s="51">
        <f>IF(AE$5&lt;=$A48,DATA!$B$49,0)</f>
        <v>3600</v>
      </c>
      <c r="AF48" s="51">
        <f>IF(AF$5&lt;=$A48,DATA!$B$50,0)</f>
        <v>7400</v>
      </c>
      <c r="AH48" s="51">
        <f t="shared" si="3"/>
        <v>610012.14983994653</v>
      </c>
      <c r="AI48" s="51">
        <f t="shared" si="4"/>
        <v>176147.43622889242</v>
      </c>
      <c r="AJ48" s="51">
        <f t="shared" si="5"/>
        <v>38363.982582615747</v>
      </c>
      <c r="AK48" s="51">
        <f t="shared" si="6"/>
        <v>395500.73102843837</v>
      </c>
      <c r="AM48" s="51">
        <f t="shared" si="7"/>
        <v>46672.669715601114</v>
      </c>
      <c r="AN48" s="51">
        <f t="shared" si="8"/>
        <v>-56037.579789266689</v>
      </c>
      <c r="AO48" s="51">
        <f t="shared" si="9"/>
        <v>-9364.9100736655746</v>
      </c>
    </row>
    <row r="49" spans="1:41" x14ac:dyDescent="0.35">
      <c r="A49" s="50">
        <f t="shared" si="24"/>
        <v>2053</v>
      </c>
      <c r="B49" s="50">
        <f t="shared" si="25"/>
        <v>89</v>
      </c>
      <c r="C49" s="51">
        <f>IF(A49&lt;=DATA!D$34,C$6,0)</f>
        <v>0</v>
      </c>
      <c r="D49" s="51">
        <f>IF(A49&lt;=DATA!D$35,D$6,0)</f>
        <v>0</v>
      </c>
      <c r="E49" s="51">
        <f t="shared" si="12"/>
        <v>395500.73102843843</v>
      </c>
      <c r="F49" s="51">
        <f t="shared" si="0"/>
        <v>3955.0073102843844</v>
      </c>
      <c r="G49" s="51">
        <f t="shared" si="13"/>
        <v>39131.262234268062</v>
      </c>
      <c r="H49" s="51">
        <f t="shared" si="14"/>
        <v>117723.7969091056</v>
      </c>
      <c r="I49" s="51">
        <f t="shared" si="22"/>
        <v>58419.236553156181</v>
      </c>
      <c r="J49" s="51">
        <f t="shared" si="23"/>
        <v>0</v>
      </c>
      <c r="K49" s="51">
        <f>IF(K$5=0,0,IF(ISNA(VLOOKUP($A49,'Amo1'!$B:$C,2,FALSE)=FALSE),0,VLOOKUP($A49,'Amo1'!$B:$C,2,FALSE)))</f>
        <v>0</v>
      </c>
      <c r="L49" s="51">
        <f>IF(L$5=0,0,IF(ISNA(VLOOKUP($A49,'Amo2'!$B:$C,2,FALSE)=FALSE),0,VLOOKUP($A49,'Amo2'!$B:$C,2,FALSE)))</f>
        <v>0</v>
      </c>
      <c r="M49" s="51">
        <f>IF(M$5=0,0,IF(ISNA(VLOOKUP($A49,'Amo3'!$B:$C,2,FALSE)=FALSE),0,VLOOKUP($A49,'Amo3'!$B:$C,2,FALSE)))</f>
        <v>0</v>
      </c>
      <c r="N49" s="51">
        <f>IF(N$5=0,0,IF(ISNA(VLOOKUP($A49,'Amo1'!$B:$E,4,FALSE)=FALSE),0,VLOOKUP($A49,'Amo1'!$B:$E,4,FALSE)))</f>
        <v>0</v>
      </c>
      <c r="O49" s="51">
        <f>IF(O$5=0,0,IF(ISNA(VLOOKUP($A49,'Amo2'!$B:$E,4,FALSE)=FALSE),0,VLOOKUP($A49,'Amo2'!$B:$E,4,FALSE)))</f>
        <v>0</v>
      </c>
      <c r="P49" s="51">
        <f>IF(P$5=0,0,IF(ISNA(VLOOKUP($A49,'Amo3'!$B:$E,4,FALSE)=FALSE),0,VLOOKUP($A49,'Amo3'!$B:$E,4,FALSE)))</f>
        <v>0</v>
      </c>
      <c r="Q49" s="51">
        <f t="shared" si="15"/>
        <v>-1533.9777935796783</v>
      </c>
      <c r="R49" s="51">
        <f t="shared" si="16"/>
        <v>-1533.9777935796783</v>
      </c>
      <c r="S49" s="51">
        <f t="shared" si="17"/>
        <v>0</v>
      </c>
      <c r="T49" s="51">
        <f t="shared" si="18"/>
        <v>4601.9333807390312</v>
      </c>
      <c r="U49" s="51">
        <f t="shared" si="19"/>
        <v>5522.3200568868433</v>
      </c>
      <c r="V49" s="51">
        <f t="shared" si="20"/>
        <v>0</v>
      </c>
      <c r="W49" s="51">
        <f>IF($A49=W$5,DATA!$B$15,0)</f>
        <v>0</v>
      </c>
      <c r="X49" s="51">
        <f>IF($A49=X$5,DATA!$B$16,0)</f>
        <v>0</v>
      </c>
      <c r="Y49" s="51">
        <f>IF(Y$5&gt;=$A49,DATA!$B$42,0)</f>
        <v>0</v>
      </c>
      <c r="Z49" s="51">
        <f>IF(Z$5&gt;=$A49,DATA!$B$43,0)</f>
        <v>0</v>
      </c>
      <c r="AA49" s="51">
        <f>IF(AA$5&gt;=$A49,DATA!$B$44,0)</f>
        <v>0</v>
      </c>
      <c r="AB49" s="51">
        <f t="shared" si="21"/>
        <v>-29000</v>
      </c>
      <c r="AC49" s="51">
        <f>IF(AC$5&lt;=$A49,DATA!$B$53,0)</f>
        <v>-24000</v>
      </c>
      <c r="AD49" s="51">
        <f>IF(AD$5&lt;=$A49,DATA!$B$48,0)</f>
        <v>21600</v>
      </c>
      <c r="AE49" s="51">
        <f>IF(AE$5&lt;=$A49,DATA!$B$49,0)</f>
        <v>3600</v>
      </c>
      <c r="AF49" s="51">
        <f>IF(AF$5&lt;=$A49,DATA!$B$50,0)</f>
        <v>7400</v>
      </c>
      <c r="AH49" s="51">
        <f t="shared" si="3"/>
        <v>601386.33188571921</v>
      </c>
      <c r="AI49" s="51">
        <f t="shared" si="4"/>
        <v>176143.03346226178</v>
      </c>
      <c r="AJ49" s="51">
        <f t="shared" si="5"/>
        <v>39131.262234268062</v>
      </c>
      <c r="AK49" s="51">
        <f t="shared" si="6"/>
        <v>386112.03618918936</v>
      </c>
      <c r="AM49" s="51">
        <f t="shared" si="7"/>
        <v>46679.260747910259</v>
      </c>
      <c r="AN49" s="51">
        <f t="shared" si="8"/>
        <v>-56067.955587159355</v>
      </c>
      <c r="AO49" s="51">
        <f t="shared" si="9"/>
        <v>-9388.6948392490958</v>
      </c>
    </row>
    <row r="50" spans="1:41" x14ac:dyDescent="0.35">
      <c r="A50" s="50">
        <f t="shared" si="24"/>
        <v>2054</v>
      </c>
      <c r="B50" s="50">
        <f t="shared" si="25"/>
        <v>90</v>
      </c>
      <c r="C50" s="51">
        <f>IF(A50&lt;=DATA!D$34,C$6,0)</f>
        <v>0</v>
      </c>
      <c r="D50" s="51">
        <f>IF(A50&lt;=DATA!D$35,D$6,0)</f>
        <v>0</v>
      </c>
      <c r="E50" s="51">
        <f t="shared" si="12"/>
        <v>386112.03618918936</v>
      </c>
      <c r="F50" s="51">
        <f t="shared" si="0"/>
        <v>3861.1203618918935</v>
      </c>
      <c r="G50" s="51">
        <f t="shared" si="13"/>
        <v>39913.887478953424</v>
      </c>
      <c r="H50" s="51">
        <f t="shared" si="14"/>
        <v>118312.41589365111</v>
      </c>
      <c r="I50" s="51">
        <f t="shared" si="22"/>
        <v>57835.044187624619</v>
      </c>
      <c r="J50" s="51">
        <f t="shared" si="23"/>
        <v>0</v>
      </c>
      <c r="K50" s="51">
        <f>IF(K$5=0,0,IF(ISNA(VLOOKUP($A50,'Amo1'!$B:$C,2,FALSE)=FALSE),0,VLOOKUP($A50,'Amo1'!$B:$C,2,FALSE)))</f>
        <v>0</v>
      </c>
      <c r="L50" s="51">
        <f>IF(L$5=0,0,IF(ISNA(VLOOKUP($A50,'Amo2'!$B:$C,2,FALSE)=FALSE),0,VLOOKUP($A50,'Amo2'!$B:$C,2,FALSE)))</f>
        <v>0</v>
      </c>
      <c r="M50" s="51">
        <f>IF(M$5=0,0,IF(ISNA(VLOOKUP($A50,'Amo3'!$B:$C,2,FALSE)=FALSE),0,VLOOKUP($A50,'Amo3'!$B:$C,2,FALSE)))</f>
        <v>0</v>
      </c>
      <c r="N50" s="51">
        <f>IF(N$5=0,0,IF(ISNA(VLOOKUP($A50,'Amo1'!$B:$E,4,FALSE)=FALSE),0,VLOOKUP($A50,'Amo1'!$B:$E,4,FALSE)))</f>
        <v>0</v>
      </c>
      <c r="O50" s="51">
        <f>IF(O$5=0,0,IF(ISNA(VLOOKUP($A50,'Amo2'!$B:$E,4,FALSE)=FALSE),0,VLOOKUP($A50,'Amo2'!$B:$E,4,FALSE)))</f>
        <v>0</v>
      </c>
      <c r="P50" s="51">
        <f>IF(P$5=0,0,IF(ISNA(VLOOKUP($A50,'Amo3'!$B:$E,4,FALSE)=FALSE),0,VLOOKUP($A50,'Amo3'!$B:$E,4,FALSE)))</f>
        <v>0</v>
      </c>
      <c r="Q50" s="51">
        <f t="shared" si="15"/>
        <v>-1549.317571515475</v>
      </c>
      <c r="R50" s="51">
        <f t="shared" si="16"/>
        <v>-1549.317571515475</v>
      </c>
      <c r="S50" s="51">
        <f t="shared" si="17"/>
        <v>0</v>
      </c>
      <c r="T50" s="51">
        <f t="shared" si="18"/>
        <v>4647.9527145464217</v>
      </c>
      <c r="U50" s="51">
        <f t="shared" si="19"/>
        <v>5577.5432574557117</v>
      </c>
      <c r="V50" s="51">
        <f t="shared" si="20"/>
        <v>0</v>
      </c>
      <c r="W50" s="51">
        <f>IF($A50=W$5,DATA!$B$15,0)</f>
        <v>0</v>
      </c>
      <c r="X50" s="51">
        <f>IF($A50=X$5,DATA!$B$16,0)</f>
        <v>0</v>
      </c>
      <c r="Y50" s="51">
        <f>IF(Y$5&gt;=$A50,DATA!$B$42,0)</f>
        <v>0</v>
      </c>
      <c r="Z50" s="51">
        <f>IF(Z$5&gt;=$A50,DATA!$B$43,0)</f>
        <v>0</v>
      </c>
      <c r="AA50" s="51">
        <f>IF(AA$5&gt;=$A50,DATA!$B$44,0)</f>
        <v>0</v>
      </c>
      <c r="AB50" s="51">
        <f t="shared" si="21"/>
        <v>-29000</v>
      </c>
      <c r="AC50" s="51">
        <f>IF(AC$5&lt;=$A50,DATA!$B$53,0)</f>
        <v>-24000</v>
      </c>
      <c r="AD50" s="51">
        <f>IF(AD$5&lt;=$A50,DATA!$B$48,0)</f>
        <v>21600</v>
      </c>
      <c r="AE50" s="51">
        <f>IF(AE$5&lt;=$A50,DATA!$B$49,0)</f>
        <v>3600</v>
      </c>
      <c r="AF50" s="51">
        <f>IF(AF$5&lt;=$A50,DATA!$B$50,0)</f>
        <v>7400</v>
      </c>
      <c r="AH50" s="51">
        <f t="shared" si="3"/>
        <v>592761.36494028161</v>
      </c>
      <c r="AI50" s="51">
        <f t="shared" si="4"/>
        <v>176147.46008127573</v>
      </c>
      <c r="AJ50" s="51">
        <f t="shared" si="5"/>
        <v>39913.887478953424</v>
      </c>
      <c r="AK50" s="51">
        <f t="shared" si="6"/>
        <v>376700.01738005248</v>
      </c>
      <c r="AM50" s="51">
        <f t="shared" si="7"/>
        <v>46686.616333894024</v>
      </c>
      <c r="AN50" s="51">
        <f t="shared" si="8"/>
        <v>-56098.635143030951</v>
      </c>
      <c r="AO50" s="51">
        <f t="shared" si="9"/>
        <v>-9412.0188091369273</v>
      </c>
    </row>
    <row r="51" spans="1:41" x14ac:dyDescent="0.35">
      <c r="A51" s="50">
        <f t="shared" si="24"/>
        <v>2055</v>
      </c>
      <c r="B51" s="50">
        <f t="shared" si="25"/>
        <v>91</v>
      </c>
      <c r="C51" s="51">
        <f>IF(A51&lt;=DATA!D$34,C$6,0)</f>
        <v>0</v>
      </c>
      <c r="D51" s="51">
        <f>IF(A51&lt;=DATA!D$35,D$6,0)</f>
        <v>0</v>
      </c>
      <c r="E51" s="51">
        <f t="shared" si="12"/>
        <v>376700.01738005242</v>
      </c>
      <c r="F51" s="51">
        <f t="shared" si="0"/>
        <v>3767.0001738005244</v>
      </c>
      <c r="G51" s="51">
        <f t="shared" si="13"/>
        <v>40712.165228532496</v>
      </c>
      <c r="H51" s="51">
        <f t="shared" si="14"/>
        <v>118903.97797311936</v>
      </c>
      <c r="I51" s="51">
        <f t="shared" si="22"/>
        <v>57256.693745748373</v>
      </c>
      <c r="J51" s="51">
        <f t="shared" si="23"/>
        <v>0</v>
      </c>
      <c r="K51" s="51">
        <f>IF(K$5=0,0,IF(ISNA(VLOOKUP($A51,'Amo1'!$B:$C,2,FALSE)=FALSE),0,VLOOKUP($A51,'Amo1'!$B:$C,2,FALSE)))</f>
        <v>0</v>
      </c>
      <c r="L51" s="51">
        <f>IF(L$5=0,0,IF(ISNA(VLOOKUP($A51,'Amo2'!$B:$C,2,FALSE)=FALSE),0,VLOOKUP($A51,'Amo2'!$B:$C,2,FALSE)))</f>
        <v>0</v>
      </c>
      <c r="M51" s="51">
        <f>IF(M$5=0,0,IF(ISNA(VLOOKUP($A51,'Amo3'!$B:$C,2,FALSE)=FALSE),0,VLOOKUP($A51,'Amo3'!$B:$C,2,FALSE)))</f>
        <v>0</v>
      </c>
      <c r="N51" s="51">
        <f>IF(N$5=0,0,IF(ISNA(VLOOKUP($A51,'Amo1'!$B:$E,4,FALSE)=FALSE),0,VLOOKUP($A51,'Amo1'!$B:$E,4,FALSE)))</f>
        <v>0</v>
      </c>
      <c r="O51" s="51">
        <f>IF(O$5=0,0,IF(ISNA(VLOOKUP($A51,'Amo2'!$B:$E,4,FALSE)=FALSE),0,VLOOKUP($A51,'Amo2'!$B:$E,4,FALSE)))</f>
        <v>0</v>
      </c>
      <c r="P51" s="51">
        <f>IF(P$5=0,0,IF(ISNA(VLOOKUP($A51,'Amo3'!$B:$E,4,FALSE)=FALSE),0,VLOOKUP($A51,'Amo3'!$B:$E,4,FALSE)))</f>
        <v>0</v>
      </c>
      <c r="Q51" s="51">
        <f t="shared" si="15"/>
        <v>-1564.8107472306299</v>
      </c>
      <c r="R51" s="51">
        <f t="shared" si="16"/>
        <v>-1564.8107472306299</v>
      </c>
      <c r="S51" s="51">
        <f t="shared" si="17"/>
        <v>0</v>
      </c>
      <c r="T51" s="51">
        <f t="shared" si="18"/>
        <v>4694.4322416918858</v>
      </c>
      <c r="U51" s="51">
        <f t="shared" si="19"/>
        <v>5633.318690030269</v>
      </c>
      <c r="V51" s="51">
        <f t="shared" si="20"/>
        <v>0</v>
      </c>
      <c r="W51" s="51">
        <f>IF($A51=W$5,DATA!$B$15,0)</f>
        <v>0</v>
      </c>
      <c r="X51" s="51">
        <f>IF($A51=X$5,DATA!$B$16,0)</f>
        <v>0</v>
      </c>
      <c r="Y51" s="51">
        <f>IF(Y$5&gt;=$A51,DATA!$B$42,0)</f>
        <v>0</v>
      </c>
      <c r="Z51" s="51">
        <f>IF(Z$5&gt;=$A51,DATA!$B$43,0)</f>
        <v>0</v>
      </c>
      <c r="AA51" s="51">
        <f>IF(AA$5&gt;=$A51,DATA!$B$44,0)</f>
        <v>0</v>
      </c>
      <c r="AB51" s="51">
        <f t="shared" si="21"/>
        <v>-29000</v>
      </c>
      <c r="AC51" s="51">
        <f>IF(AC$5&lt;=$A51,DATA!$B$53,0)</f>
        <v>-24000</v>
      </c>
      <c r="AD51" s="51">
        <f>IF(AD$5&lt;=$A51,DATA!$B$48,0)</f>
        <v>21600</v>
      </c>
      <c r="AE51" s="51">
        <f>IF(AE$5&lt;=$A51,DATA!$B$49,0)</f>
        <v>3600</v>
      </c>
      <c r="AF51" s="51">
        <f>IF(AF$5&lt;=$A51,DATA!$B$50,0)</f>
        <v>7400</v>
      </c>
      <c r="AH51" s="51">
        <f t="shared" si="3"/>
        <v>584137.98393851402</v>
      </c>
      <c r="AI51" s="51">
        <f t="shared" si="4"/>
        <v>176160.67171886773</v>
      </c>
      <c r="AJ51" s="51">
        <f t="shared" si="5"/>
        <v>40712.165228532496</v>
      </c>
      <c r="AK51" s="51">
        <f t="shared" si="6"/>
        <v>367265.14699111378</v>
      </c>
      <c r="AM51" s="51">
        <f t="shared" si="7"/>
        <v>46694.751105522679</v>
      </c>
      <c r="AN51" s="51">
        <f t="shared" si="8"/>
        <v>-56129.621494461258</v>
      </c>
      <c r="AO51" s="51">
        <f t="shared" si="9"/>
        <v>-9434.8703889385797</v>
      </c>
    </row>
    <row r="52" spans="1:41" x14ac:dyDescent="0.35">
      <c r="A52" s="50">
        <f t="shared" si="24"/>
        <v>2056</v>
      </c>
      <c r="B52" s="50">
        <f t="shared" si="25"/>
        <v>92</v>
      </c>
      <c r="C52" s="51">
        <f>IF(A52&lt;=DATA!D$34,C$6,0)</f>
        <v>0</v>
      </c>
      <c r="D52" s="51">
        <f>IF(A52&lt;=DATA!D$35,D$6,0)</f>
        <v>0</v>
      </c>
      <c r="E52" s="51">
        <f t="shared" si="12"/>
        <v>367265.14699111384</v>
      </c>
      <c r="F52" s="51">
        <f t="shared" si="0"/>
        <v>3672.6514699111385</v>
      </c>
      <c r="G52" s="51">
        <f t="shared" si="13"/>
        <v>41526.408533103146</v>
      </c>
      <c r="H52" s="51">
        <f t="shared" si="14"/>
        <v>119498.49786298494</v>
      </c>
      <c r="I52" s="51">
        <f t="shared" si="22"/>
        <v>56684.126808290886</v>
      </c>
      <c r="J52" s="51">
        <f t="shared" si="23"/>
        <v>0</v>
      </c>
      <c r="K52" s="51">
        <f>IF(K$5=0,0,IF(ISNA(VLOOKUP($A52,'Amo1'!$B:$C,2,FALSE)=FALSE),0,VLOOKUP($A52,'Amo1'!$B:$C,2,FALSE)))</f>
        <v>0</v>
      </c>
      <c r="L52" s="51">
        <f>IF(L$5=0,0,IF(ISNA(VLOOKUP($A52,'Amo2'!$B:$C,2,FALSE)=FALSE),0,VLOOKUP($A52,'Amo2'!$B:$C,2,FALSE)))</f>
        <v>0</v>
      </c>
      <c r="M52" s="51">
        <f>IF(M$5=0,0,IF(ISNA(VLOOKUP($A52,'Amo3'!$B:$C,2,FALSE)=FALSE),0,VLOOKUP($A52,'Amo3'!$B:$C,2,FALSE)))</f>
        <v>0</v>
      </c>
      <c r="N52" s="51">
        <f>IF(N$5=0,0,IF(ISNA(VLOOKUP($A52,'Amo1'!$B:$E,4,FALSE)=FALSE),0,VLOOKUP($A52,'Amo1'!$B:$E,4,FALSE)))</f>
        <v>0</v>
      </c>
      <c r="O52" s="51">
        <f>IF(O$5=0,0,IF(ISNA(VLOOKUP($A52,'Amo2'!$B:$E,4,FALSE)=FALSE),0,VLOOKUP($A52,'Amo2'!$B:$E,4,FALSE)))</f>
        <v>0</v>
      </c>
      <c r="P52" s="51">
        <f>IF(P$5=0,0,IF(ISNA(VLOOKUP($A52,'Amo3'!$B:$E,4,FALSE)=FALSE),0,VLOOKUP($A52,'Amo3'!$B:$E,4,FALSE)))</f>
        <v>0</v>
      </c>
      <c r="Q52" s="51">
        <f t="shared" si="15"/>
        <v>-1580.4588547029362</v>
      </c>
      <c r="R52" s="51">
        <f t="shared" si="16"/>
        <v>-1580.4588547029362</v>
      </c>
      <c r="S52" s="51">
        <f t="shared" si="17"/>
        <v>0</v>
      </c>
      <c r="T52" s="51">
        <f t="shared" si="18"/>
        <v>4741.3765641088048</v>
      </c>
      <c r="U52" s="51">
        <f t="shared" si="19"/>
        <v>5689.6518769305721</v>
      </c>
      <c r="V52" s="51">
        <f t="shared" si="20"/>
        <v>0</v>
      </c>
      <c r="W52" s="51">
        <f>IF($A52=W$5,DATA!$B$15,0)</f>
        <v>0</v>
      </c>
      <c r="X52" s="51">
        <f>IF($A52=X$5,DATA!$B$16,0)</f>
        <v>0</v>
      </c>
      <c r="Y52" s="51">
        <f>IF(Y$5&gt;=$A52,DATA!$B$42,0)</f>
        <v>0</v>
      </c>
      <c r="Z52" s="51">
        <f>IF(Z$5&gt;=$A52,DATA!$B$43,0)</f>
        <v>0</v>
      </c>
      <c r="AA52" s="51">
        <f>IF(AA$5&gt;=$A52,DATA!$B$44,0)</f>
        <v>0</v>
      </c>
      <c r="AB52" s="51">
        <f t="shared" si="21"/>
        <v>-29000</v>
      </c>
      <c r="AC52" s="51">
        <f>IF(AC$5&lt;=$A52,DATA!$B$53,0)</f>
        <v>-24000</v>
      </c>
      <c r="AD52" s="51">
        <f>IF(AD$5&lt;=$A52,DATA!$B$48,0)</f>
        <v>21600</v>
      </c>
      <c r="AE52" s="51">
        <f>IF(AE$5&lt;=$A52,DATA!$B$49,0)</f>
        <v>3600</v>
      </c>
      <c r="AF52" s="51">
        <f>IF(AF$5&lt;=$A52,DATA!$B$50,0)</f>
        <v>7400</v>
      </c>
      <c r="AH52" s="51">
        <f t="shared" si="3"/>
        <v>575516.94239703752</v>
      </c>
      <c r="AI52" s="51">
        <f t="shared" si="4"/>
        <v>176182.62467127581</v>
      </c>
      <c r="AJ52" s="51">
        <f t="shared" si="5"/>
        <v>41526.408533103146</v>
      </c>
      <c r="AK52" s="51">
        <f t="shared" si="6"/>
        <v>357807.90919265855</v>
      </c>
      <c r="AM52" s="51">
        <f t="shared" si="7"/>
        <v>46703.679910950515</v>
      </c>
      <c r="AN52" s="51">
        <f t="shared" si="8"/>
        <v>-56160.917709405869</v>
      </c>
      <c r="AO52" s="51">
        <f t="shared" si="9"/>
        <v>-9457.2377984553532</v>
      </c>
    </row>
    <row r="53" spans="1:41" x14ac:dyDescent="0.35">
      <c r="A53" s="50">
        <f t="shared" si="24"/>
        <v>2057</v>
      </c>
      <c r="B53" s="50">
        <f t="shared" si="25"/>
        <v>93</v>
      </c>
      <c r="C53" s="51">
        <f>IF(A53&lt;=DATA!D$34,C$6,0)</f>
        <v>0</v>
      </c>
      <c r="D53" s="51">
        <f>IF(A53&lt;=DATA!D$35,D$6,0)</f>
        <v>0</v>
      </c>
      <c r="E53" s="51">
        <f t="shared" si="12"/>
        <v>357807.9091926585</v>
      </c>
      <c r="F53" s="51">
        <f t="shared" si="0"/>
        <v>3578.0790919265851</v>
      </c>
      <c r="G53" s="51">
        <f t="shared" si="13"/>
        <v>42356.936703765212</v>
      </c>
      <c r="H53" s="51">
        <f t="shared" si="14"/>
        <v>120095.99035229985</v>
      </c>
      <c r="I53" s="51">
        <f t="shared" si="22"/>
        <v>56117.28554020798</v>
      </c>
      <c r="J53" s="51">
        <f t="shared" si="23"/>
        <v>0</v>
      </c>
      <c r="K53" s="51">
        <f>IF(K$5=0,0,IF(ISNA(VLOOKUP($A53,'Amo1'!$B:$C,2,FALSE)=FALSE),0,VLOOKUP($A53,'Amo1'!$B:$C,2,FALSE)))</f>
        <v>0</v>
      </c>
      <c r="L53" s="51">
        <f>IF(L$5=0,0,IF(ISNA(VLOOKUP($A53,'Amo2'!$B:$C,2,FALSE)=FALSE),0,VLOOKUP($A53,'Amo2'!$B:$C,2,FALSE)))</f>
        <v>0</v>
      </c>
      <c r="M53" s="51">
        <f>IF(M$5=0,0,IF(ISNA(VLOOKUP($A53,'Amo3'!$B:$C,2,FALSE)=FALSE),0,VLOOKUP($A53,'Amo3'!$B:$C,2,FALSE)))</f>
        <v>0</v>
      </c>
      <c r="N53" s="51">
        <f>IF(N$5=0,0,IF(ISNA(VLOOKUP($A53,'Amo1'!$B:$E,4,FALSE)=FALSE),0,VLOOKUP($A53,'Amo1'!$B:$E,4,FALSE)))</f>
        <v>0</v>
      </c>
      <c r="O53" s="51">
        <f>IF(O$5=0,0,IF(ISNA(VLOOKUP($A53,'Amo2'!$B:$E,4,FALSE)=FALSE),0,VLOOKUP($A53,'Amo2'!$B:$E,4,FALSE)))</f>
        <v>0</v>
      </c>
      <c r="P53" s="51">
        <f>IF(P$5=0,0,IF(ISNA(VLOOKUP($A53,'Amo3'!$B:$E,4,FALSE)=FALSE),0,VLOOKUP($A53,'Amo3'!$B:$E,4,FALSE)))</f>
        <v>0</v>
      </c>
      <c r="Q53" s="51">
        <f t="shared" si="15"/>
        <v>-1596.2634432499656</v>
      </c>
      <c r="R53" s="51">
        <f t="shared" si="16"/>
        <v>-1596.2634432499656</v>
      </c>
      <c r="S53" s="51">
        <f t="shared" si="17"/>
        <v>0</v>
      </c>
      <c r="T53" s="51">
        <f t="shared" si="18"/>
        <v>4788.7903297498933</v>
      </c>
      <c r="U53" s="51">
        <f t="shared" si="19"/>
        <v>5746.5483956998778</v>
      </c>
      <c r="V53" s="51">
        <f t="shared" si="20"/>
        <v>0</v>
      </c>
      <c r="W53" s="51">
        <f>IF($A53=W$5,DATA!$B$15,0)</f>
        <v>0</v>
      </c>
      <c r="X53" s="51">
        <f>IF($A53=X$5,DATA!$B$16,0)</f>
        <v>0</v>
      </c>
      <c r="Y53" s="51">
        <f>IF(Y$5&gt;=$A53,DATA!$B$42,0)</f>
        <v>0</v>
      </c>
      <c r="Z53" s="51">
        <f>IF(Z$5&gt;=$A53,DATA!$B$43,0)</f>
        <v>0</v>
      </c>
      <c r="AA53" s="51">
        <f>IF(AA$5&gt;=$A53,DATA!$B$44,0)</f>
        <v>0</v>
      </c>
      <c r="AB53" s="51">
        <f t="shared" si="21"/>
        <v>-29000</v>
      </c>
      <c r="AC53" s="51">
        <f>IF(AC$5&lt;=$A53,DATA!$B$53,0)</f>
        <v>-24000</v>
      </c>
      <c r="AD53" s="51">
        <f>IF(AD$5&lt;=$A53,DATA!$B$48,0)</f>
        <v>21600</v>
      </c>
      <c r="AE53" s="51">
        <f>IF(AE$5&lt;=$A53,DATA!$B$49,0)</f>
        <v>3600</v>
      </c>
      <c r="AF53" s="51">
        <f>IF(AF$5&lt;=$A53,DATA!$B$50,0)</f>
        <v>7400</v>
      </c>
      <c r="AH53" s="51">
        <f t="shared" si="3"/>
        <v>566899.01271980791</v>
      </c>
      <c r="AI53" s="51">
        <f t="shared" si="4"/>
        <v>176213.27589250784</v>
      </c>
      <c r="AJ53" s="51">
        <f t="shared" si="5"/>
        <v>42356.936703765212</v>
      </c>
      <c r="AK53" s="51">
        <f t="shared" si="6"/>
        <v>348328.80012353486</v>
      </c>
      <c r="AM53" s="51">
        <f t="shared" si="7"/>
        <v>46713.417817376358</v>
      </c>
      <c r="AN53" s="51">
        <f t="shared" si="8"/>
        <v>-56192.526886499931</v>
      </c>
      <c r="AO53" s="51">
        <f t="shared" si="9"/>
        <v>-9479.1090691235731</v>
      </c>
    </row>
    <row r="54" spans="1:41" x14ac:dyDescent="0.35">
      <c r="A54" s="50">
        <f t="shared" si="24"/>
        <v>2058</v>
      </c>
      <c r="B54" s="50">
        <f t="shared" si="25"/>
        <v>94</v>
      </c>
      <c r="C54" s="51">
        <f>IF(A54&lt;=DATA!D$34,C$6,0)</f>
        <v>0</v>
      </c>
      <c r="D54" s="51">
        <f>IF(A54&lt;=DATA!D$35,D$6,0)</f>
        <v>0</v>
      </c>
      <c r="E54" s="51">
        <f t="shared" si="12"/>
        <v>348328.80012353492</v>
      </c>
      <c r="F54" s="51">
        <f t="shared" si="0"/>
        <v>3483.2880012353494</v>
      </c>
      <c r="G54" s="51">
        <f t="shared" si="13"/>
        <v>43204.075437840518</v>
      </c>
      <c r="H54" s="51">
        <f t="shared" si="14"/>
        <v>120696.47030406134</v>
      </c>
      <c r="I54" s="51">
        <f t="shared" si="22"/>
        <v>55556.112684805899</v>
      </c>
      <c r="J54" s="51">
        <f t="shared" si="23"/>
        <v>0</v>
      </c>
      <c r="K54" s="51">
        <f>IF(K$5=0,0,IF(ISNA(VLOOKUP($A54,'Amo1'!$B:$C,2,FALSE)=FALSE),0,VLOOKUP($A54,'Amo1'!$B:$C,2,FALSE)))</f>
        <v>0</v>
      </c>
      <c r="L54" s="51">
        <f>IF(L$5=0,0,IF(ISNA(VLOOKUP($A54,'Amo2'!$B:$C,2,FALSE)=FALSE),0,VLOOKUP($A54,'Amo2'!$B:$C,2,FALSE)))</f>
        <v>0</v>
      </c>
      <c r="M54" s="51">
        <f>IF(M$5=0,0,IF(ISNA(VLOOKUP($A54,'Amo3'!$B:$C,2,FALSE)=FALSE),0,VLOOKUP($A54,'Amo3'!$B:$C,2,FALSE)))</f>
        <v>0</v>
      </c>
      <c r="N54" s="51">
        <f>IF(N$5=0,0,IF(ISNA(VLOOKUP($A54,'Amo1'!$B:$E,4,FALSE)=FALSE),0,VLOOKUP($A54,'Amo1'!$B:$E,4,FALSE)))</f>
        <v>0</v>
      </c>
      <c r="O54" s="51">
        <f>IF(O$5=0,0,IF(ISNA(VLOOKUP($A54,'Amo2'!$B:$E,4,FALSE)=FALSE),0,VLOOKUP($A54,'Amo2'!$B:$E,4,FALSE)))</f>
        <v>0</v>
      </c>
      <c r="P54" s="51">
        <f>IF(P$5=0,0,IF(ISNA(VLOOKUP($A54,'Amo3'!$B:$E,4,FALSE)=FALSE),0,VLOOKUP($A54,'Amo3'!$B:$E,4,FALSE)))</f>
        <v>0</v>
      </c>
      <c r="Q54" s="51">
        <f t="shared" si="15"/>
        <v>-1612.2260776824653</v>
      </c>
      <c r="R54" s="51">
        <f t="shared" si="16"/>
        <v>-1612.2260776824653</v>
      </c>
      <c r="S54" s="51">
        <f t="shared" si="17"/>
        <v>0</v>
      </c>
      <c r="T54" s="51">
        <f t="shared" si="18"/>
        <v>4836.6782330473925</v>
      </c>
      <c r="U54" s="51">
        <f t="shared" si="19"/>
        <v>5804.0138796568763</v>
      </c>
      <c r="V54" s="51">
        <f t="shared" si="20"/>
        <v>0</v>
      </c>
      <c r="W54" s="51">
        <f>IF($A54=W$5,DATA!$B$15,0)</f>
        <v>0</v>
      </c>
      <c r="X54" s="51">
        <f>IF($A54=X$5,DATA!$B$16,0)</f>
        <v>0</v>
      </c>
      <c r="Y54" s="51">
        <f>IF(Y$5&gt;=$A54,DATA!$B$42,0)</f>
        <v>0</v>
      </c>
      <c r="Z54" s="51">
        <f>IF(Z$5&gt;=$A54,DATA!$B$43,0)</f>
        <v>0</v>
      </c>
      <c r="AA54" s="51">
        <f>IF(AA$5&gt;=$A54,DATA!$B$44,0)</f>
        <v>0</v>
      </c>
      <c r="AB54" s="51">
        <f t="shared" si="21"/>
        <v>-29000</v>
      </c>
      <c r="AC54" s="51">
        <f>IF(AC$5&lt;=$A54,DATA!$B$53,0)</f>
        <v>-24000</v>
      </c>
      <c r="AD54" s="51">
        <f>IF(AD$5&lt;=$A54,DATA!$B$48,0)</f>
        <v>21600</v>
      </c>
      <c r="AE54" s="51">
        <f>IF(AE$5&lt;=$A54,DATA!$B$49,0)</f>
        <v>3600</v>
      </c>
      <c r="AF54" s="51">
        <f>IF(AF$5&lt;=$A54,DATA!$B$50,0)</f>
        <v>7400</v>
      </c>
      <c r="AH54" s="51">
        <f t="shared" si="3"/>
        <v>558284.98650881741</v>
      </c>
      <c r="AI54" s="51">
        <f t="shared" si="4"/>
        <v>176252.58298886725</v>
      </c>
      <c r="AJ54" s="51">
        <f t="shared" si="5"/>
        <v>43204.075437840518</v>
      </c>
      <c r="AK54" s="51">
        <f t="shared" si="6"/>
        <v>338828.32808210963</v>
      </c>
      <c r="AM54" s="51">
        <f t="shared" si="7"/>
        <v>46723.980113939615</v>
      </c>
      <c r="AN54" s="51">
        <f t="shared" si="8"/>
        <v>-56224.452155364932</v>
      </c>
      <c r="AO54" s="51">
        <f t="shared" si="9"/>
        <v>-9500.472041425317</v>
      </c>
    </row>
    <row r="55" spans="1:41" x14ac:dyDescent="0.35">
      <c r="A55" s="50">
        <f t="shared" si="24"/>
        <v>2059</v>
      </c>
      <c r="B55" s="50">
        <f t="shared" si="25"/>
        <v>95</v>
      </c>
      <c r="C55" s="51">
        <f>IF(A55&lt;=DATA!D$34,C$6,0)</f>
        <v>0</v>
      </c>
      <c r="D55" s="51">
        <f>IF(A55&lt;=DATA!D$35,D$6,0)</f>
        <v>0</v>
      </c>
      <c r="E55" s="51">
        <f t="shared" si="12"/>
        <v>338828.32808210963</v>
      </c>
      <c r="F55" s="51">
        <f t="shared" si="0"/>
        <v>3388.2832808210965</v>
      </c>
      <c r="G55" s="51">
        <f t="shared" si="13"/>
        <v>44068.15694659733</v>
      </c>
      <c r="H55" s="51">
        <f t="shared" si="14"/>
        <v>121299.95265558163</v>
      </c>
      <c r="I55" s="51">
        <f t="shared" si="22"/>
        <v>55000.551557957842</v>
      </c>
      <c r="J55" s="51">
        <f t="shared" si="23"/>
        <v>0</v>
      </c>
      <c r="K55" s="51">
        <f>IF(K$5=0,0,IF(ISNA(VLOOKUP($A55,'Amo1'!$B:$C,2,FALSE)=FALSE),0,VLOOKUP($A55,'Amo1'!$B:$C,2,FALSE)))</f>
        <v>0</v>
      </c>
      <c r="L55" s="51">
        <f>IF(L$5=0,0,IF(ISNA(VLOOKUP($A55,'Amo2'!$B:$C,2,FALSE)=FALSE),0,VLOOKUP($A55,'Amo2'!$B:$C,2,FALSE)))</f>
        <v>0</v>
      </c>
      <c r="M55" s="51">
        <f>IF(M$5=0,0,IF(ISNA(VLOOKUP($A55,'Amo3'!$B:$C,2,FALSE)=FALSE),0,VLOOKUP($A55,'Amo3'!$B:$C,2,FALSE)))</f>
        <v>0</v>
      </c>
      <c r="N55" s="51">
        <f>IF(N$5=0,0,IF(ISNA(VLOOKUP($A55,'Amo1'!$B:$E,4,FALSE)=FALSE),0,VLOOKUP($A55,'Amo1'!$B:$E,4,FALSE)))</f>
        <v>0</v>
      </c>
      <c r="O55" s="51">
        <f>IF(O$5=0,0,IF(ISNA(VLOOKUP($A55,'Amo2'!$B:$E,4,FALSE)=FALSE),0,VLOOKUP($A55,'Amo2'!$B:$E,4,FALSE)))</f>
        <v>0</v>
      </c>
      <c r="P55" s="51">
        <f>IF(P$5=0,0,IF(ISNA(VLOOKUP($A55,'Amo3'!$B:$E,4,FALSE)=FALSE),0,VLOOKUP($A55,'Amo3'!$B:$E,4,FALSE)))</f>
        <v>0</v>
      </c>
      <c r="Q55" s="51">
        <f t="shared" si="15"/>
        <v>-1628.3483384592901</v>
      </c>
      <c r="R55" s="51">
        <f t="shared" si="16"/>
        <v>-1628.3483384592901</v>
      </c>
      <c r="S55" s="51">
        <f t="shared" si="17"/>
        <v>0</v>
      </c>
      <c r="T55" s="51">
        <f t="shared" si="18"/>
        <v>4885.0450153778665</v>
      </c>
      <c r="U55" s="51">
        <f t="shared" si="19"/>
        <v>5862.0540184534448</v>
      </c>
      <c r="V55" s="51">
        <f t="shared" si="20"/>
        <v>0</v>
      </c>
      <c r="W55" s="51">
        <f>IF($A55=W$5,DATA!$B$15,0)</f>
        <v>0</v>
      </c>
      <c r="X55" s="51">
        <f>IF($A55=X$5,DATA!$B$16,0)</f>
        <v>0</v>
      </c>
      <c r="Y55" s="51">
        <f>IF(Y$5&gt;=$A55,DATA!$B$42,0)</f>
        <v>0</v>
      </c>
      <c r="Z55" s="51">
        <f>IF(Z$5&gt;=$A55,DATA!$B$43,0)</f>
        <v>0</v>
      </c>
      <c r="AA55" s="51">
        <f>IF(AA$5&gt;=$A55,DATA!$B$44,0)</f>
        <v>0</v>
      </c>
      <c r="AB55" s="51">
        <f t="shared" si="21"/>
        <v>-29000</v>
      </c>
      <c r="AC55" s="51">
        <f>IF(AC$5&lt;=$A55,DATA!$B$53,0)</f>
        <v>-24000</v>
      </c>
      <c r="AD55" s="51">
        <f>IF(AD$5&lt;=$A55,DATA!$B$48,0)</f>
        <v>21600</v>
      </c>
      <c r="AE55" s="51">
        <f>IF(AE$5&lt;=$A55,DATA!$B$49,0)</f>
        <v>3600</v>
      </c>
      <c r="AF55" s="51">
        <f>IF(AF$5&lt;=$A55,DATA!$B$50,0)</f>
        <v>7400</v>
      </c>
      <c r="AH55" s="51">
        <f t="shared" si="3"/>
        <v>549675.67487998039</v>
      </c>
      <c r="AI55" s="51">
        <f t="shared" si="4"/>
        <v>176300.50421353948</v>
      </c>
      <c r="AJ55" s="51">
        <f t="shared" si="5"/>
        <v>44068.15694659733</v>
      </c>
      <c r="AK55" s="51">
        <f t="shared" si="6"/>
        <v>329307.01371984358</v>
      </c>
      <c r="AM55" s="51">
        <f t="shared" si="7"/>
        <v>46735.382314652408</v>
      </c>
      <c r="AN55" s="51">
        <f t="shared" si="8"/>
        <v>-56256.696676918582</v>
      </c>
      <c r="AO55" s="51">
        <f t="shared" si="9"/>
        <v>-9521.3143622661737</v>
      </c>
    </row>
    <row r="56" spans="1:41" x14ac:dyDescent="0.35">
      <c r="A56" s="50">
        <f t="shared" si="24"/>
        <v>2060</v>
      </c>
      <c r="B56" s="50">
        <f t="shared" si="25"/>
        <v>96</v>
      </c>
      <c r="C56" s="51">
        <f>IF(A56&lt;=DATA!D$34,C$6,0)</f>
        <v>0</v>
      </c>
      <c r="D56" s="51">
        <f>IF(A56&lt;=DATA!D$35,D$6,0)</f>
        <v>0</v>
      </c>
      <c r="E56" s="51">
        <f t="shared" si="12"/>
        <v>329307.01371984347</v>
      </c>
      <c r="F56" s="51">
        <f t="shared" si="0"/>
        <v>3293.0701371984346</v>
      </c>
      <c r="G56" s="51">
        <f t="shared" si="13"/>
        <v>44949.520085529279</v>
      </c>
      <c r="H56" s="51">
        <f t="shared" si="14"/>
        <v>121906.45241885952</v>
      </c>
      <c r="I56" s="51">
        <f t="shared" si="22"/>
        <v>54450.546042378264</v>
      </c>
      <c r="J56" s="51">
        <f t="shared" si="23"/>
        <v>0</v>
      </c>
      <c r="K56" s="51">
        <f>IF(K$5=0,0,IF(ISNA(VLOOKUP($A56,'Amo1'!$B:$C,2,FALSE)=FALSE),0,VLOOKUP($A56,'Amo1'!$B:$C,2,FALSE)))</f>
        <v>0</v>
      </c>
      <c r="L56" s="51">
        <f>IF(L$5=0,0,IF(ISNA(VLOOKUP($A56,'Amo2'!$B:$C,2,FALSE)=FALSE),0,VLOOKUP($A56,'Amo2'!$B:$C,2,FALSE)))</f>
        <v>0</v>
      </c>
      <c r="M56" s="51">
        <f>IF(M$5=0,0,IF(ISNA(VLOOKUP($A56,'Amo3'!$B:$C,2,FALSE)=FALSE),0,VLOOKUP($A56,'Amo3'!$B:$C,2,FALSE)))</f>
        <v>0</v>
      </c>
      <c r="N56" s="51">
        <f>IF(N$5=0,0,IF(ISNA(VLOOKUP($A56,'Amo1'!$B:$E,4,FALSE)=FALSE),0,VLOOKUP($A56,'Amo1'!$B:$E,4,FALSE)))</f>
        <v>0</v>
      </c>
      <c r="O56" s="51">
        <f>IF(O$5=0,0,IF(ISNA(VLOOKUP($A56,'Amo2'!$B:$E,4,FALSE)=FALSE),0,VLOOKUP($A56,'Amo2'!$B:$E,4,FALSE)))</f>
        <v>0</v>
      </c>
      <c r="P56" s="51">
        <f>IF(P$5=0,0,IF(ISNA(VLOOKUP($A56,'Amo3'!$B:$E,4,FALSE)=FALSE),0,VLOOKUP($A56,'Amo3'!$B:$E,4,FALSE)))</f>
        <v>0</v>
      </c>
      <c r="Q56" s="51">
        <f t="shared" si="15"/>
        <v>-1644.631821843883</v>
      </c>
      <c r="R56" s="51">
        <f t="shared" si="16"/>
        <v>-1644.631821843883</v>
      </c>
      <c r="S56" s="51">
        <f t="shared" si="17"/>
        <v>0</v>
      </c>
      <c r="T56" s="51">
        <f t="shared" si="18"/>
        <v>4933.8954655316456</v>
      </c>
      <c r="U56" s="51">
        <f t="shared" si="19"/>
        <v>5920.6745586379793</v>
      </c>
      <c r="V56" s="51">
        <f t="shared" si="20"/>
        <v>0</v>
      </c>
      <c r="W56" s="51">
        <f>IF($A56=W$5,DATA!$B$15,0)</f>
        <v>0</v>
      </c>
      <c r="X56" s="51">
        <f>IF($A56=X$5,DATA!$B$16,0)</f>
        <v>0</v>
      </c>
      <c r="Y56" s="51">
        <f>IF(Y$5&gt;=$A56,DATA!$B$42,0)</f>
        <v>0</v>
      </c>
      <c r="Z56" s="51">
        <f>IF(Z$5&gt;=$A56,DATA!$B$43,0)</f>
        <v>0</v>
      </c>
      <c r="AA56" s="51">
        <f>IF(AA$5&gt;=$A56,DATA!$B$44,0)</f>
        <v>0</v>
      </c>
      <c r="AB56" s="51">
        <f t="shared" si="21"/>
        <v>-29000</v>
      </c>
      <c r="AC56" s="51">
        <f>IF(AC$5&lt;=$A56,DATA!$B$53,0)</f>
        <v>-24000</v>
      </c>
      <c r="AD56" s="51">
        <f>IF(AD$5&lt;=$A56,DATA!$B$48,0)</f>
        <v>21600</v>
      </c>
      <c r="AE56" s="51">
        <f>IF(AE$5&lt;=$A56,DATA!$B$49,0)</f>
        <v>3600</v>
      </c>
      <c r="AF56" s="51">
        <f>IF(AF$5&lt;=$A56,DATA!$B$50,0)</f>
        <v>7400</v>
      </c>
      <c r="AH56" s="51">
        <f t="shared" si="3"/>
        <v>541071.90878429078</v>
      </c>
      <c r="AI56" s="51">
        <f t="shared" si="4"/>
        <v>176356.99846123779</v>
      </c>
      <c r="AJ56" s="51">
        <f t="shared" si="5"/>
        <v>44949.520085529279</v>
      </c>
      <c r="AK56" s="51">
        <f t="shared" si="6"/>
        <v>319765.39023752371</v>
      </c>
      <c r="AM56" s="51">
        <f t="shared" si="7"/>
        <v>46747.640161368065</v>
      </c>
      <c r="AN56" s="51">
        <f t="shared" si="8"/>
        <v>-56289.263643687766</v>
      </c>
      <c r="AO56" s="51">
        <f t="shared" si="9"/>
        <v>-9541.623482319701</v>
      </c>
    </row>
    <row r="57" spans="1:41" x14ac:dyDescent="0.35">
      <c r="A57" s="50">
        <f t="shared" si="24"/>
        <v>2061</v>
      </c>
      <c r="B57" s="50">
        <f t="shared" si="25"/>
        <v>97</v>
      </c>
      <c r="C57" s="51">
        <f>IF(A57&lt;=DATA!D$34,C$6,0)</f>
        <v>0</v>
      </c>
      <c r="D57" s="51">
        <f>IF(A57&lt;=DATA!D$35,D$6,0)</f>
        <v>0</v>
      </c>
      <c r="E57" s="51">
        <f t="shared" si="12"/>
        <v>319765.39023752377</v>
      </c>
      <c r="F57" s="51">
        <f t="shared" si="0"/>
        <v>3197.6539023752375</v>
      </c>
      <c r="G57" s="51">
        <f t="shared" si="13"/>
        <v>45848.510487239866</v>
      </c>
      <c r="H57" s="51">
        <f t="shared" si="14"/>
        <v>122515.98468095381</v>
      </c>
      <c r="I57" s="51">
        <f t="shared" si="22"/>
        <v>53906.040581954483</v>
      </c>
      <c r="J57" s="51">
        <f t="shared" si="23"/>
        <v>0</v>
      </c>
      <c r="K57" s="51">
        <f>IF(K$5=0,0,IF(ISNA(VLOOKUP($A57,'Amo1'!$B:$C,2,FALSE)=FALSE),0,VLOOKUP($A57,'Amo1'!$B:$C,2,FALSE)))</f>
        <v>0</v>
      </c>
      <c r="L57" s="51">
        <f>IF(L$5=0,0,IF(ISNA(VLOOKUP($A57,'Amo2'!$B:$C,2,FALSE)=FALSE),0,VLOOKUP($A57,'Amo2'!$B:$C,2,FALSE)))</f>
        <v>0</v>
      </c>
      <c r="M57" s="51">
        <f>IF(M$5=0,0,IF(ISNA(VLOOKUP($A57,'Amo3'!$B:$C,2,FALSE)=FALSE),0,VLOOKUP($A57,'Amo3'!$B:$C,2,FALSE)))</f>
        <v>0</v>
      </c>
      <c r="N57" s="51">
        <f>IF(N$5=0,0,IF(ISNA(VLOOKUP($A57,'Amo1'!$B:$E,4,FALSE)=FALSE),0,VLOOKUP($A57,'Amo1'!$B:$E,4,FALSE)))</f>
        <v>0</v>
      </c>
      <c r="O57" s="51">
        <f>IF(O$5=0,0,IF(ISNA(VLOOKUP($A57,'Amo2'!$B:$E,4,FALSE)=FALSE),0,VLOOKUP($A57,'Amo2'!$B:$E,4,FALSE)))</f>
        <v>0</v>
      </c>
      <c r="P57" s="51">
        <f>IF(P$5=0,0,IF(ISNA(VLOOKUP($A57,'Amo3'!$B:$E,4,FALSE)=FALSE),0,VLOOKUP($A57,'Amo3'!$B:$E,4,FALSE)))</f>
        <v>0</v>
      </c>
      <c r="Q57" s="51">
        <f t="shared" si="15"/>
        <v>-1661.0781400623218</v>
      </c>
      <c r="R57" s="51">
        <f t="shared" si="16"/>
        <v>-1661.0781400623218</v>
      </c>
      <c r="S57" s="51">
        <f t="shared" si="17"/>
        <v>0</v>
      </c>
      <c r="T57" s="51">
        <f t="shared" si="18"/>
        <v>4983.2344201869619</v>
      </c>
      <c r="U57" s="51">
        <f t="shared" si="19"/>
        <v>5979.8813042243592</v>
      </c>
      <c r="V57" s="51">
        <f t="shared" si="20"/>
        <v>0</v>
      </c>
      <c r="W57" s="51">
        <f>IF($A57=W$5,DATA!$B$15,0)</f>
        <v>0</v>
      </c>
      <c r="X57" s="51">
        <f>IF($A57=X$5,DATA!$B$16,0)</f>
        <v>0</v>
      </c>
      <c r="Y57" s="51">
        <f>IF(Y$5&gt;=$A57,DATA!$B$42,0)</f>
        <v>0</v>
      </c>
      <c r="Z57" s="51">
        <f>IF(Z$5&gt;=$A57,DATA!$B$43,0)</f>
        <v>0</v>
      </c>
      <c r="AA57" s="51">
        <f>IF(AA$5&gt;=$A57,DATA!$B$44,0)</f>
        <v>0</v>
      </c>
      <c r="AB57" s="51">
        <f t="shared" si="21"/>
        <v>-29000</v>
      </c>
      <c r="AC57" s="51">
        <f>IF(AC$5&lt;=$A57,DATA!$B$53,0)</f>
        <v>-24000</v>
      </c>
      <c r="AD57" s="51">
        <f>IF(AD$5&lt;=$A57,DATA!$B$48,0)</f>
        <v>21600</v>
      </c>
      <c r="AE57" s="51">
        <f>IF(AE$5&lt;=$A57,DATA!$B$49,0)</f>
        <v>3600</v>
      </c>
      <c r="AF57" s="51">
        <f>IF(AF$5&lt;=$A57,DATA!$B$50,0)</f>
        <v>7400</v>
      </c>
      <c r="AH57" s="51">
        <f t="shared" si="3"/>
        <v>532474.53933433397</v>
      </c>
      <c r="AI57" s="51">
        <f t="shared" si="4"/>
        <v>176422.02526290831</v>
      </c>
      <c r="AJ57" s="51">
        <f t="shared" si="5"/>
        <v>45848.510487239866</v>
      </c>
      <c r="AK57" s="51">
        <f t="shared" si="6"/>
        <v>310204.00358418579</v>
      </c>
      <c r="AM57" s="51">
        <f t="shared" si="7"/>
        <v>46760.769626786554</v>
      </c>
      <c r="AN57" s="51">
        <f t="shared" si="8"/>
        <v>-56322.156280124647</v>
      </c>
      <c r="AO57" s="51">
        <f t="shared" si="9"/>
        <v>-9561.3866533380933</v>
      </c>
    </row>
    <row r="58" spans="1:41" x14ac:dyDescent="0.35">
      <c r="A58" s="50">
        <f t="shared" si="24"/>
        <v>2062</v>
      </c>
      <c r="B58" s="50">
        <f t="shared" si="25"/>
        <v>98</v>
      </c>
      <c r="C58" s="51">
        <f>IF(A58&lt;=DATA!D$34,C$6,0)</f>
        <v>0</v>
      </c>
      <c r="D58" s="51">
        <f>IF(A58&lt;=DATA!D$35,D$6,0)</f>
        <v>0</v>
      </c>
      <c r="E58" s="51">
        <f t="shared" si="12"/>
        <v>310204.00358418567</v>
      </c>
      <c r="F58" s="51">
        <f t="shared" si="0"/>
        <v>3102.0400358418569</v>
      </c>
      <c r="G58" s="51">
        <f t="shared" si="13"/>
        <v>46765.480696984661</v>
      </c>
      <c r="H58" s="51">
        <f t="shared" si="14"/>
        <v>123128.56460435857</v>
      </c>
      <c r="I58" s="51">
        <f t="shared" si="22"/>
        <v>53366.980176134937</v>
      </c>
      <c r="J58" s="51">
        <f t="shared" si="23"/>
        <v>0</v>
      </c>
      <c r="K58" s="51">
        <f>IF(K$5=0,0,IF(ISNA(VLOOKUP($A58,'Amo1'!$B:$C,2,FALSE)=FALSE),0,VLOOKUP($A58,'Amo1'!$B:$C,2,FALSE)))</f>
        <v>0</v>
      </c>
      <c r="L58" s="51">
        <f>IF(L$5=0,0,IF(ISNA(VLOOKUP($A58,'Amo2'!$B:$C,2,FALSE)=FALSE),0,VLOOKUP($A58,'Amo2'!$B:$C,2,FALSE)))</f>
        <v>0</v>
      </c>
      <c r="M58" s="51">
        <f>IF(M$5=0,0,IF(ISNA(VLOOKUP($A58,'Amo3'!$B:$C,2,FALSE)=FALSE),0,VLOOKUP($A58,'Amo3'!$B:$C,2,FALSE)))</f>
        <v>0</v>
      </c>
      <c r="N58" s="51">
        <f>IF(N$5=0,0,IF(ISNA(VLOOKUP($A58,'Amo1'!$B:$E,4,FALSE)=FALSE),0,VLOOKUP($A58,'Amo1'!$B:$E,4,FALSE)))</f>
        <v>0</v>
      </c>
      <c r="O58" s="51">
        <f>IF(O$5=0,0,IF(ISNA(VLOOKUP($A58,'Amo2'!$B:$E,4,FALSE)=FALSE),0,VLOOKUP($A58,'Amo2'!$B:$E,4,FALSE)))</f>
        <v>0</v>
      </c>
      <c r="P58" s="51">
        <f>IF(P$5=0,0,IF(ISNA(VLOOKUP($A58,'Amo3'!$B:$E,4,FALSE)=FALSE),0,VLOOKUP($A58,'Amo3'!$B:$E,4,FALSE)))</f>
        <v>0</v>
      </c>
      <c r="Q58" s="51">
        <f t="shared" si="15"/>
        <v>-1677.688921462945</v>
      </c>
      <c r="R58" s="51">
        <f t="shared" si="16"/>
        <v>-1677.688921462945</v>
      </c>
      <c r="S58" s="51">
        <f t="shared" si="17"/>
        <v>0</v>
      </c>
      <c r="T58" s="51">
        <f t="shared" si="18"/>
        <v>5033.0667643888319</v>
      </c>
      <c r="U58" s="51">
        <f t="shared" si="19"/>
        <v>6039.6801172666028</v>
      </c>
      <c r="V58" s="51">
        <f t="shared" si="20"/>
        <v>0</v>
      </c>
      <c r="W58" s="51">
        <f>IF($A58=W$5,DATA!$B$15,0)</f>
        <v>0</v>
      </c>
      <c r="X58" s="51">
        <f>IF($A58=X$5,DATA!$B$16,0)</f>
        <v>0</v>
      </c>
      <c r="Y58" s="51">
        <f>IF(Y$5&gt;=$A58,DATA!$B$42,0)</f>
        <v>0</v>
      </c>
      <c r="Z58" s="51">
        <f>IF(Z$5&gt;=$A58,DATA!$B$43,0)</f>
        <v>0</v>
      </c>
      <c r="AA58" s="51">
        <f>IF(AA$5&gt;=$A58,DATA!$B$44,0)</f>
        <v>0</v>
      </c>
      <c r="AB58" s="51">
        <f t="shared" si="21"/>
        <v>-29000</v>
      </c>
      <c r="AC58" s="51">
        <f>IF(AC$5&lt;=$A58,DATA!$B$53,0)</f>
        <v>-24000</v>
      </c>
      <c r="AD58" s="51">
        <f>IF(AD$5&lt;=$A58,DATA!$B$48,0)</f>
        <v>21600</v>
      </c>
      <c r="AE58" s="51">
        <f>IF(AE$5&lt;=$A58,DATA!$B$49,0)</f>
        <v>3600</v>
      </c>
      <c r="AF58" s="51">
        <f>IF(AF$5&lt;=$A58,DATA!$B$50,0)</f>
        <v>7400</v>
      </c>
      <c r="AH58" s="51">
        <f t="shared" si="3"/>
        <v>523884.43813623523</v>
      </c>
      <c r="AI58" s="51">
        <f t="shared" si="4"/>
        <v>176495.54478049351</v>
      </c>
      <c r="AJ58" s="51">
        <f t="shared" si="5"/>
        <v>46765.480696984661</v>
      </c>
      <c r="AK58" s="51">
        <f t="shared" si="6"/>
        <v>300623.41265875706</v>
      </c>
      <c r="AM58" s="51">
        <f t="shared" si="7"/>
        <v>46774.786917497288</v>
      </c>
      <c r="AN58" s="51">
        <f t="shared" si="8"/>
        <v>-56355.377842925889</v>
      </c>
      <c r="AO58" s="51">
        <f t="shared" si="9"/>
        <v>-9580.5909254286016</v>
      </c>
    </row>
    <row r="59" spans="1:41" x14ac:dyDescent="0.35">
      <c r="A59" s="50">
        <f t="shared" si="24"/>
        <v>2063</v>
      </c>
      <c r="B59" s="50">
        <f t="shared" si="25"/>
        <v>99</v>
      </c>
      <c r="C59" s="51">
        <f>IF(A59&lt;=DATA!D$34,C$6,0)</f>
        <v>0</v>
      </c>
      <c r="D59" s="51">
        <f>IF(A59&lt;=DATA!D$35,D$6,0)</f>
        <v>0</v>
      </c>
      <c r="E59" s="51">
        <f t="shared" si="12"/>
        <v>300623.41265875706</v>
      </c>
      <c r="F59" s="51">
        <f t="shared" si="0"/>
        <v>3006.2341265875707</v>
      </c>
      <c r="G59" s="51">
        <f t="shared" si="13"/>
        <v>47700.790310924356</v>
      </c>
      <c r="H59" s="51">
        <f t="shared" si="14"/>
        <v>123744.20742738036</v>
      </c>
      <c r="I59" s="51">
        <f t="shared" si="22"/>
        <v>52833.310374373585</v>
      </c>
      <c r="J59" s="51">
        <f t="shared" si="23"/>
        <v>0</v>
      </c>
      <c r="K59" s="51">
        <f>IF(K$5=0,0,IF(ISNA(VLOOKUP($A59,'Amo1'!$B:$C,2,FALSE)=FALSE),0,VLOOKUP($A59,'Amo1'!$B:$C,2,FALSE)))</f>
        <v>0</v>
      </c>
      <c r="L59" s="51">
        <f>IF(L$5=0,0,IF(ISNA(VLOOKUP($A59,'Amo2'!$B:$C,2,FALSE)=FALSE),0,VLOOKUP($A59,'Amo2'!$B:$C,2,FALSE)))</f>
        <v>0</v>
      </c>
      <c r="M59" s="51">
        <f>IF(M$5=0,0,IF(ISNA(VLOOKUP($A59,'Amo3'!$B:$C,2,FALSE)=FALSE),0,VLOOKUP($A59,'Amo3'!$B:$C,2,FALSE)))</f>
        <v>0</v>
      </c>
      <c r="N59" s="51">
        <f>IF(N$5=0,0,IF(ISNA(VLOOKUP($A59,'Amo1'!$B:$E,4,FALSE)=FALSE),0,VLOOKUP($A59,'Amo1'!$B:$E,4,FALSE)))</f>
        <v>0</v>
      </c>
      <c r="O59" s="51">
        <f>IF(O$5=0,0,IF(ISNA(VLOOKUP($A59,'Amo2'!$B:$E,4,FALSE)=FALSE),0,VLOOKUP($A59,'Amo2'!$B:$E,4,FALSE)))</f>
        <v>0</v>
      </c>
      <c r="P59" s="51">
        <f>IF(P$5=0,0,IF(ISNA(VLOOKUP($A59,'Amo3'!$B:$E,4,FALSE)=FALSE),0,VLOOKUP($A59,'Amo3'!$B:$E,4,FALSE)))</f>
        <v>0</v>
      </c>
      <c r="Q59" s="51">
        <f t="shared" si="15"/>
        <v>-1694.4658106775744</v>
      </c>
      <c r="R59" s="51">
        <f t="shared" si="16"/>
        <v>-1694.4658106775744</v>
      </c>
      <c r="S59" s="51">
        <f t="shared" si="17"/>
        <v>0</v>
      </c>
      <c r="T59" s="51">
        <f t="shared" si="18"/>
        <v>5083.3974320327206</v>
      </c>
      <c r="U59" s="51">
        <f t="shared" si="19"/>
        <v>6100.0769184392693</v>
      </c>
      <c r="V59" s="51">
        <f t="shared" si="20"/>
        <v>0</v>
      </c>
      <c r="W59" s="51">
        <f>IF($A59=W$5,DATA!$B$15,0)</f>
        <v>0</v>
      </c>
      <c r="X59" s="51">
        <f>IF($A59=X$5,DATA!$B$16,0)</f>
        <v>0</v>
      </c>
      <c r="Y59" s="51">
        <f>IF(Y$5&gt;=$A59,DATA!$B$42,0)</f>
        <v>0</v>
      </c>
      <c r="Z59" s="51">
        <f>IF(Z$5&gt;=$A59,DATA!$B$43,0)</f>
        <v>0</v>
      </c>
      <c r="AA59" s="51">
        <f>IF(AA$5&gt;=$A59,DATA!$B$44,0)</f>
        <v>0</v>
      </c>
      <c r="AB59" s="51">
        <f t="shared" si="21"/>
        <v>-29000</v>
      </c>
      <c r="AC59" s="51">
        <f>IF(AC$5&lt;=$A59,DATA!$B$53,0)</f>
        <v>-24000</v>
      </c>
      <c r="AD59" s="51">
        <f>IF(AD$5&lt;=$A59,DATA!$B$48,0)</f>
        <v>21600</v>
      </c>
      <c r="AE59" s="51">
        <f>IF(AE$5&lt;=$A59,DATA!$B$49,0)</f>
        <v>3600</v>
      </c>
      <c r="AF59" s="51">
        <f>IF(AF$5&lt;=$A59,DATA!$B$50,0)</f>
        <v>7400</v>
      </c>
      <c r="AH59" s="51">
        <f t="shared" si="3"/>
        <v>515302.49762713967</v>
      </c>
      <c r="AI59" s="51">
        <f t="shared" si="4"/>
        <v>176577.51780175394</v>
      </c>
      <c r="AJ59" s="51">
        <f t="shared" si="5"/>
        <v>47700.790310924356</v>
      </c>
      <c r="AK59" s="51">
        <f t="shared" si="6"/>
        <v>291024.18951446138</v>
      </c>
      <c r="AM59" s="51">
        <f t="shared" si="7"/>
        <v>46789.708477059561</v>
      </c>
      <c r="AN59" s="51">
        <f t="shared" si="8"/>
        <v>-56388.93162135515</v>
      </c>
      <c r="AO59" s="51">
        <f t="shared" si="9"/>
        <v>-9599.223144295589</v>
      </c>
    </row>
    <row r="60" spans="1:41" x14ac:dyDescent="0.35">
      <c r="A60" s="50">
        <f t="shared" si="24"/>
        <v>2064</v>
      </c>
      <c r="B60" s="50">
        <f t="shared" si="25"/>
        <v>100</v>
      </c>
      <c r="C60" s="51">
        <f>IF(A60&lt;=DATA!D$34,C$6,0)</f>
        <v>0</v>
      </c>
      <c r="D60" s="51">
        <f>IF(A60&lt;=DATA!D$35,D$6,0)</f>
        <v>0</v>
      </c>
      <c r="E60" s="51">
        <f t="shared" si="12"/>
        <v>291024.1895144615</v>
      </c>
      <c r="F60" s="51">
        <f t="shared" si="0"/>
        <v>2910.2418951446152</v>
      </c>
      <c r="G60" s="51">
        <f t="shared" si="13"/>
        <v>48654.806117142842</v>
      </c>
      <c r="H60" s="51">
        <f t="shared" si="14"/>
        <v>124362.92846451724</v>
      </c>
      <c r="I60" s="51">
        <f t="shared" si="22"/>
        <v>52304.977270629846</v>
      </c>
      <c r="J60" s="51">
        <f t="shared" si="23"/>
        <v>0</v>
      </c>
      <c r="K60" s="51">
        <f>IF(K$5=0,0,IF(ISNA(VLOOKUP($A60,'Amo1'!$B:$C,2,FALSE)=FALSE),0,VLOOKUP($A60,'Amo1'!$B:$C,2,FALSE)))</f>
        <v>0</v>
      </c>
      <c r="L60" s="51">
        <f>IF(L$5=0,0,IF(ISNA(VLOOKUP($A60,'Amo2'!$B:$C,2,FALSE)=FALSE),0,VLOOKUP($A60,'Amo2'!$B:$C,2,FALSE)))</f>
        <v>0</v>
      </c>
      <c r="M60" s="51">
        <f>IF(M$5=0,0,IF(ISNA(VLOOKUP($A60,'Amo3'!$B:$C,2,FALSE)=FALSE),0,VLOOKUP($A60,'Amo3'!$B:$C,2,FALSE)))</f>
        <v>0</v>
      </c>
      <c r="N60" s="51">
        <f>IF(N$5=0,0,IF(ISNA(VLOOKUP($A60,'Amo1'!$B:$E,4,FALSE)=FALSE),0,VLOOKUP($A60,'Amo1'!$B:$E,4,FALSE)))</f>
        <v>0</v>
      </c>
      <c r="O60" s="51">
        <f>IF(O$5=0,0,IF(ISNA(VLOOKUP($A60,'Amo2'!$B:$E,4,FALSE)=FALSE),0,VLOOKUP($A60,'Amo2'!$B:$E,4,FALSE)))</f>
        <v>0</v>
      </c>
      <c r="P60" s="51">
        <f>IF(P$5=0,0,IF(ISNA(VLOOKUP($A60,'Amo3'!$B:$E,4,FALSE)=FALSE),0,VLOOKUP($A60,'Amo3'!$B:$E,4,FALSE)))</f>
        <v>0</v>
      </c>
      <c r="Q60" s="51">
        <f t="shared" si="15"/>
        <v>-1711.4104687843501</v>
      </c>
      <c r="R60" s="51">
        <f t="shared" si="16"/>
        <v>-1711.4104687843501</v>
      </c>
      <c r="S60" s="51">
        <f t="shared" si="17"/>
        <v>0</v>
      </c>
      <c r="T60" s="51">
        <f t="shared" si="18"/>
        <v>5134.2314063530475</v>
      </c>
      <c r="U60" s="51">
        <f t="shared" si="19"/>
        <v>6161.0776876236623</v>
      </c>
      <c r="V60" s="51">
        <f t="shared" si="20"/>
        <v>0</v>
      </c>
      <c r="W60" s="51">
        <f>IF($A60=W$5,DATA!$B$15,0)</f>
        <v>0</v>
      </c>
      <c r="X60" s="51">
        <f>IF($A60=X$5,DATA!$B$16,0)</f>
        <v>0</v>
      </c>
      <c r="Y60" s="51">
        <f>IF(Y$5&gt;=$A60,DATA!$B$42,0)</f>
        <v>0</v>
      </c>
      <c r="Z60" s="51">
        <f>IF(Z$5&gt;=$A60,DATA!$B$43,0)</f>
        <v>0</v>
      </c>
      <c r="AA60" s="51">
        <f>IF(AA$5&gt;=$A60,DATA!$B$44,0)</f>
        <v>0</v>
      </c>
      <c r="AB60" s="51">
        <f t="shared" si="21"/>
        <v>-29000</v>
      </c>
      <c r="AC60" s="51">
        <f>IF(AC$5&lt;=$A60,DATA!$B$53,0)</f>
        <v>-24000</v>
      </c>
      <c r="AD60" s="51">
        <f>IF(AD$5&lt;=$A60,DATA!$B$48,0)</f>
        <v>21600</v>
      </c>
      <c r="AE60" s="51">
        <f>IF(AE$5&lt;=$A60,DATA!$B$49,0)</f>
        <v>3600</v>
      </c>
      <c r="AF60" s="51">
        <f>IF(AF$5&lt;=$A60,DATA!$B$50,0)</f>
        <v>7400</v>
      </c>
      <c r="AH60" s="51">
        <f t="shared" si="3"/>
        <v>506729.63141830405</v>
      </c>
      <c r="AI60" s="51">
        <f t="shared" si="4"/>
        <v>176667.9057351471</v>
      </c>
      <c r="AJ60" s="51">
        <f t="shared" si="5"/>
        <v>48654.806117142842</v>
      </c>
      <c r="AK60" s="51">
        <f t="shared" si="6"/>
        <v>281406.91956601414</v>
      </c>
      <c r="AM60" s="51">
        <f t="shared" si="7"/>
        <v>46805.55098912133</v>
      </c>
      <c r="AN60" s="51">
        <f t="shared" si="8"/>
        <v>-56422.8209375687</v>
      </c>
      <c r="AO60" s="51">
        <f t="shared" si="9"/>
        <v>-9617.2699484473706</v>
      </c>
    </row>
    <row r="61" spans="1:41" x14ac:dyDescent="0.35">
      <c r="A61" s="50">
        <f t="shared" si="24"/>
        <v>2065</v>
      </c>
      <c r="B61" s="50">
        <f t="shared" si="25"/>
        <v>101</v>
      </c>
      <c r="C61" s="51">
        <f>IF(A61&lt;=DATA!D$34,C$6,0)</f>
        <v>0</v>
      </c>
      <c r="D61" s="51">
        <f>IF(A61&lt;=DATA!D$35,D$6,0)</f>
        <v>0</v>
      </c>
      <c r="E61" s="51">
        <f t="shared" si="12"/>
        <v>281406.91956601414</v>
      </c>
      <c r="F61" s="51">
        <f t="shared" si="0"/>
        <v>2814.0691956601413</v>
      </c>
      <c r="G61" s="51">
        <f t="shared" si="13"/>
        <v>49627.902239485702</v>
      </c>
      <c r="H61" s="51">
        <f t="shared" si="14"/>
        <v>124984.74310683981</v>
      </c>
      <c r="I61" s="51">
        <f t="shared" si="22"/>
        <v>51781.927497923549</v>
      </c>
      <c r="J61" s="51">
        <f t="shared" si="23"/>
        <v>0</v>
      </c>
      <c r="K61" s="51">
        <f>IF(K$5=0,0,IF(ISNA(VLOOKUP($A61,'Amo1'!$B:$C,2,FALSE)=FALSE),0,VLOOKUP($A61,'Amo1'!$B:$C,2,FALSE)))</f>
        <v>0</v>
      </c>
      <c r="L61" s="51">
        <f>IF(L$5=0,0,IF(ISNA(VLOOKUP($A61,'Amo2'!$B:$C,2,FALSE)=FALSE),0,VLOOKUP($A61,'Amo2'!$B:$C,2,FALSE)))</f>
        <v>0</v>
      </c>
      <c r="M61" s="51">
        <f>IF(M$5=0,0,IF(ISNA(VLOOKUP($A61,'Amo3'!$B:$C,2,FALSE)=FALSE),0,VLOOKUP($A61,'Amo3'!$B:$C,2,FALSE)))</f>
        <v>0</v>
      </c>
      <c r="N61" s="51">
        <f>IF(N$5=0,0,IF(ISNA(VLOOKUP($A61,'Amo1'!$B:$E,4,FALSE)=FALSE),0,VLOOKUP($A61,'Amo1'!$B:$E,4,FALSE)))</f>
        <v>0</v>
      </c>
      <c r="O61" s="51">
        <f>IF(O$5=0,0,IF(ISNA(VLOOKUP($A61,'Amo2'!$B:$E,4,FALSE)=FALSE),0,VLOOKUP($A61,'Amo2'!$B:$E,4,FALSE)))</f>
        <v>0</v>
      </c>
      <c r="P61" s="51">
        <f>IF(P$5=0,0,IF(ISNA(VLOOKUP($A61,'Amo3'!$B:$E,4,FALSE)=FALSE),0,VLOOKUP($A61,'Amo3'!$B:$E,4,FALSE)))</f>
        <v>0</v>
      </c>
      <c r="Q61" s="51">
        <f t="shared" si="15"/>
        <v>-1728.5245734721937</v>
      </c>
      <c r="R61" s="51">
        <f t="shared" si="16"/>
        <v>-1728.5245734721937</v>
      </c>
      <c r="S61" s="51">
        <f t="shared" si="17"/>
        <v>0</v>
      </c>
      <c r="T61" s="51">
        <f t="shared" si="18"/>
        <v>5185.573720416578</v>
      </c>
      <c r="U61" s="51">
        <f t="shared" si="19"/>
        <v>6222.6884644998991</v>
      </c>
      <c r="V61" s="51">
        <f t="shared" si="20"/>
        <v>0</v>
      </c>
      <c r="W61" s="51">
        <f>IF($A61=W$5,DATA!$B$15,0)</f>
        <v>0</v>
      </c>
      <c r="X61" s="51">
        <f>IF($A61=X$5,DATA!$B$16,0)</f>
        <v>0</v>
      </c>
      <c r="Y61" s="51">
        <f>IF(Y$5&gt;=$A61,DATA!$B$42,0)</f>
        <v>0</v>
      </c>
      <c r="Z61" s="51">
        <f>IF(Z$5&gt;=$A61,DATA!$B$43,0)</f>
        <v>0</v>
      </c>
      <c r="AA61" s="51">
        <f>IF(AA$5&gt;=$A61,DATA!$B$44,0)</f>
        <v>0</v>
      </c>
      <c r="AB61" s="51">
        <f t="shared" si="21"/>
        <v>-29000</v>
      </c>
      <c r="AC61" s="51">
        <f>IF(AC$5&lt;=$A61,DATA!$B$53,0)</f>
        <v>-24000</v>
      </c>
      <c r="AD61" s="51">
        <f>IF(AD$5&lt;=$A61,DATA!$B$48,0)</f>
        <v>21600</v>
      </c>
      <c r="AE61" s="51">
        <f>IF(AE$5&lt;=$A61,DATA!$B$49,0)</f>
        <v>3600</v>
      </c>
      <c r="AF61" s="51">
        <f>IF(AF$5&lt;=$A61,DATA!$B$50,0)</f>
        <v>7400</v>
      </c>
      <c r="AH61" s="51">
        <f t="shared" si="3"/>
        <v>498166.77464389539</v>
      </c>
      <c r="AI61" s="51">
        <f t="shared" si="4"/>
        <v>176766.67060476338</v>
      </c>
      <c r="AJ61" s="51">
        <f t="shared" si="5"/>
        <v>49627.902239485702</v>
      </c>
      <c r="AK61" s="51">
        <f t="shared" si="6"/>
        <v>271772.20179964631</v>
      </c>
      <c r="AM61" s="51">
        <f t="shared" si="7"/>
        <v>46822.331380576623</v>
      </c>
      <c r="AN61" s="51">
        <f t="shared" si="8"/>
        <v>-56457.049146944388</v>
      </c>
      <c r="AO61" s="51">
        <f t="shared" si="9"/>
        <v>-9634.7177663677649</v>
      </c>
    </row>
    <row r="62" spans="1:41" x14ac:dyDescent="0.35">
      <c r="A62" s="50">
        <f t="shared" si="24"/>
        <v>2066</v>
      </c>
      <c r="B62" s="50">
        <f t="shared" si="25"/>
        <v>102</v>
      </c>
      <c r="C62" s="51">
        <f>IF(A62&lt;=DATA!D$34,C$6,0)</f>
        <v>0</v>
      </c>
      <c r="D62" s="51">
        <f>IF(A62&lt;=DATA!D$35,D$6,0)</f>
        <v>0</v>
      </c>
      <c r="E62" s="51">
        <f t="shared" si="12"/>
        <v>271772.20179964637</v>
      </c>
      <c r="F62" s="51">
        <f t="shared" si="0"/>
        <v>2717.7220179964638</v>
      </c>
      <c r="G62" s="51">
        <f t="shared" si="13"/>
        <v>50620.460284275418</v>
      </c>
      <c r="H62" s="51">
        <f t="shared" si="14"/>
        <v>125609.666822374</v>
      </c>
      <c r="I62" s="51">
        <f t="shared" si="22"/>
        <v>51264.108222944313</v>
      </c>
      <c r="J62" s="51">
        <f t="shared" si="23"/>
        <v>0</v>
      </c>
      <c r="K62" s="51">
        <f>IF(K$5=0,0,IF(ISNA(VLOOKUP($A62,'Amo1'!$B:$C,2,FALSE)=FALSE),0,VLOOKUP($A62,'Amo1'!$B:$C,2,FALSE)))</f>
        <v>0</v>
      </c>
      <c r="L62" s="51">
        <f>IF(L$5=0,0,IF(ISNA(VLOOKUP($A62,'Amo2'!$B:$C,2,FALSE)=FALSE),0,VLOOKUP($A62,'Amo2'!$B:$C,2,FALSE)))</f>
        <v>0</v>
      </c>
      <c r="M62" s="51">
        <f>IF(M$5=0,0,IF(ISNA(VLOOKUP($A62,'Amo3'!$B:$C,2,FALSE)=FALSE),0,VLOOKUP($A62,'Amo3'!$B:$C,2,FALSE)))</f>
        <v>0</v>
      </c>
      <c r="N62" s="51">
        <f>IF(N$5=0,0,IF(ISNA(VLOOKUP($A62,'Amo1'!$B:$E,4,FALSE)=FALSE),0,VLOOKUP($A62,'Amo1'!$B:$E,4,FALSE)))</f>
        <v>0</v>
      </c>
      <c r="O62" s="51">
        <f>IF(O$5=0,0,IF(ISNA(VLOOKUP($A62,'Amo2'!$B:$E,4,FALSE)=FALSE),0,VLOOKUP($A62,'Amo2'!$B:$E,4,FALSE)))</f>
        <v>0</v>
      </c>
      <c r="P62" s="51">
        <f>IF(P$5=0,0,IF(ISNA(VLOOKUP($A62,'Amo3'!$B:$E,4,FALSE)=FALSE),0,VLOOKUP($A62,'Amo3'!$B:$E,4,FALSE)))</f>
        <v>0</v>
      </c>
      <c r="Q62" s="51">
        <f t="shared" si="15"/>
        <v>-1745.8098192069156</v>
      </c>
      <c r="R62" s="51">
        <f t="shared" si="16"/>
        <v>-1745.8098192069156</v>
      </c>
      <c r="S62" s="51">
        <f t="shared" si="17"/>
        <v>0</v>
      </c>
      <c r="T62" s="51">
        <f t="shared" si="18"/>
        <v>5237.429457620744</v>
      </c>
      <c r="U62" s="51">
        <f t="shared" si="19"/>
        <v>6284.9153491448978</v>
      </c>
      <c r="V62" s="51">
        <f t="shared" si="20"/>
        <v>0</v>
      </c>
      <c r="W62" s="51">
        <f>IF($A62=W$5,DATA!$B$15,0)</f>
        <v>0</v>
      </c>
      <c r="X62" s="51">
        <f>IF($A62=X$5,DATA!$B$16,0)</f>
        <v>0</v>
      </c>
      <c r="Y62" s="51">
        <f>IF(Y$5&gt;=$A62,DATA!$B$42,0)</f>
        <v>0</v>
      </c>
      <c r="Z62" s="51">
        <f>IF(Z$5&gt;=$A62,DATA!$B$43,0)</f>
        <v>0</v>
      </c>
      <c r="AA62" s="51">
        <f>IF(AA$5&gt;=$A62,DATA!$B$44,0)</f>
        <v>0</v>
      </c>
      <c r="AB62" s="51">
        <f t="shared" si="21"/>
        <v>-29000</v>
      </c>
      <c r="AC62" s="51">
        <f>IF(AC$5&lt;=$A62,DATA!$B$53,0)</f>
        <v>-24000</v>
      </c>
      <c r="AD62" s="51">
        <f>IF(AD$5&lt;=$A62,DATA!$B$48,0)</f>
        <v>21600</v>
      </c>
      <c r="AE62" s="51">
        <f>IF(AE$5&lt;=$A62,DATA!$B$49,0)</f>
        <v>3600</v>
      </c>
      <c r="AF62" s="51">
        <f>IF(AF$5&lt;=$A62,DATA!$B$50,0)</f>
        <v>7400</v>
      </c>
      <c r="AH62" s="51">
        <f t="shared" si="3"/>
        <v>489614.88431558834</v>
      </c>
      <c r="AI62" s="51">
        <f t="shared" si="4"/>
        <v>176873.7750453183</v>
      </c>
      <c r="AJ62" s="51">
        <f t="shared" si="5"/>
        <v>50620.460284275418</v>
      </c>
      <c r="AK62" s="51">
        <f t="shared" si="6"/>
        <v>262120.64898599463</v>
      </c>
      <c r="AM62" s="51">
        <f t="shared" si="7"/>
        <v>46840.066824762107</v>
      </c>
      <c r="AN62" s="51">
        <f t="shared" si="8"/>
        <v>-56491.619638413831</v>
      </c>
      <c r="AO62" s="51">
        <f t="shared" si="9"/>
        <v>-9651.5528136517241</v>
      </c>
    </row>
    <row r="63" spans="1:41" x14ac:dyDescent="0.35">
      <c r="A63" s="50">
        <f t="shared" si="24"/>
        <v>2067</v>
      </c>
      <c r="B63" s="50">
        <f t="shared" si="25"/>
        <v>103</v>
      </c>
      <c r="C63" s="51">
        <f>IF(A63&lt;=DATA!D$34,C$6,0)</f>
        <v>0</v>
      </c>
      <c r="D63" s="51">
        <f>IF(A63&lt;=DATA!D$35,D$6,0)</f>
        <v>0</v>
      </c>
      <c r="E63" s="51">
        <f t="shared" si="12"/>
        <v>262120.64898599463</v>
      </c>
      <c r="F63" s="51">
        <f t="shared" si="0"/>
        <v>2621.2064898599465</v>
      </c>
      <c r="G63" s="51">
        <f t="shared" si="13"/>
        <v>51632.869489960925</v>
      </c>
      <c r="H63" s="51">
        <f t="shared" si="14"/>
        <v>126237.71515648585</v>
      </c>
      <c r="I63" s="51">
        <f t="shared" si="22"/>
        <v>50751.467140714871</v>
      </c>
      <c r="J63" s="51">
        <f t="shared" si="23"/>
        <v>0</v>
      </c>
      <c r="K63" s="51">
        <f>IF(K$5=0,0,IF(ISNA(VLOOKUP($A63,'Amo1'!$B:$C,2,FALSE)=FALSE),0,VLOOKUP($A63,'Amo1'!$B:$C,2,FALSE)))</f>
        <v>0</v>
      </c>
      <c r="L63" s="51">
        <f>IF(L$5=0,0,IF(ISNA(VLOOKUP($A63,'Amo2'!$B:$C,2,FALSE)=FALSE),0,VLOOKUP($A63,'Amo2'!$B:$C,2,FALSE)))</f>
        <v>0</v>
      </c>
      <c r="M63" s="51">
        <f>IF(M$5=0,0,IF(ISNA(VLOOKUP($A63,'Amo3'!$B:$C,2,FALSE)=FALSE),0,VLOOKUP($A63,'Amo3'!$B:$C,2,FALSE)))</f>
        <v>0</v>
      </c>
      <c r="N63" s="51">
        <f>IF(N$5=0,0,IF(ISNA(VLOOKUP($A63,'Amo1'!$B:$E,4,FALSE)=FALSE),0,VLOOKUP($A63,'Amo1'!$B:$E,4,FALSE)))</f>
        <v>0</v>
      </c>
      <c r="O63" s="51">
        <f>IF(O$5=0,0,IF(ISNA(VLOOKUP($A63,'Amo2'!$B:$E,4,FALSE)=FALSE),0,VLOOKUP($A63,'Amo2'!$B:$E,4,FALSE)))</f>
        <v>0</v>
      </c>
      <c r="P63" s="51">
        <f>IF(P$5=0,0,IF(ISNA(VLOOKUP($A63,'Amo3'!$B:$E,4,FALSE)=FALSE),0,VLOOKUP($A63,'Amo3'!$B:$E,4,FALSE)))</f>
        <v>0</v>
      </c>
      <c r="Q63" s="51">
        <f t="shared" si="15"/>
        <v>-1763.2679173989848</v>
      </c>
      <c r="R63" s="51">
        <f t="shared" si="16"/>
        <v>-1763.2679173989848</v>
      </c>
      <c r="S63" s="51">
        <f t="shared" si="17"/>
        <v>0</v>
      </c>
      <c r="T63" s="51">
        <f t="shared" si="18"/>
        <v>5289.8037521969518</v>
      </c>
      <c r="U63" s="51">
        <f t="shared" si="19"/>
        <v>6347.7645026363471</v>
      </c>
      <c r="V63" s="51">
        <f t="shared" si="20"/>
        <v>0</v>
      </c>
      <c r="W63" s="51">
        <f>IF($A63=W$5,DATA!$B$15,0)</f>
        <v>0</v>
      </c>
      <c r="X63" s="51">
        <f>IF($A63=X$5,DATA!$B$16,0)</f>
        <v>0</v>
      </c>
      <c r="Y63" s="51">
        <f>IF(Y$5&gt;=$A63,DATA!$B$42,0)</f>
        <v>0</v>
      </c>
      <c r="Z63" s="51">
        <f>IF(Z$5&gt;=$A63,DATA!$B$43,0)</f>
        <v>0</v>
      </c>
      <c r="AA63" s="51">
        <f>IF(AA$5&gt;=$A63,DATA!$B$44,0)</f>
        <v>0</v>
      </c>
      <c r="AB63" s="51">
        <f t="shared" si="21"/>
        <v>-29000</v>
      </c>
      <c r="AC63" s="51">
        <f>IF(AC$5&lt;=$A63,DATA!$B$53,0)</f>
        <v>-24000</v>
      </c>
      <c r="AD63" s="51">
        <f>IF(AD$5&lt;=$A63,DATA!$B$48,0)</f>
        <v>21600</v>
      </c>
      <c r="AE63" s="51">
        <f>IF(AE$5&lt;=$A63,DATA!$B$49,0)</f>
        <v>3600</v>
      </c>
      <c r="AF63" s="51">
        <f>IF(AF$5&lt;=$A63,DATA!$B$50,0)</f>
        <v>7400</v>
      </c>
      <c r="AH63" s="51">
        <f t="shared" si="3"/>
        <v>481074.93968305155</v>
      </c>
      <c r="AI63" s="51">
        <f t="shared" si="4"/>
        <v>176989.18229720072</v>
      </c>
      <c r="AJ63" s="51">
        <f t="shared" si="5"/>
        <v>51632.869489960925</v>
      </c>
      <c r="AK63" s="51">
        <f t="shared" si="6"/>
        <v>252452.8878958899</v>
      </c>
      <c r="AM63" s="51">
        <f t="shared" si="7"/>
        <v>46858.774744693248</v>
      </c>
      <c r="AN63" s="51">
        <f t="shared" si="8"/>
        <v>-56526.535834797971</v>
      </c>
      <c r="AO63" s="51">
        <f t="shared" si="9"/>
        <v>-9667.7610901047228</v>
      </c>
    </row>
    <row r="64" spans="1:41" x14ac:dyDescent="0.35">
      <c r="A64" s="50">
        <f t="shared" si="24"/>
        <v>2068</v>
      </c>
      <c r="B64" s="50">
        <f t="shared" si="25"/>
        <v>104</v>
      </c>
      <c r="C64" s="51">
        <f>IF(A64&lt;=DATA!D$34,C$6,0)</f>
        <v>0</v>
      </c>
      <c r="D64" s="51">
        <f>IF(A64&lt;=DATA!D$35,D$6,0)</f>
        <v>0</v>
      </c>
      <c r="E64" s="51">
        <f t="shared" si="12"/>
        <v>252452.8878958899</v>
      </c>
      <c r="F64" s="51">
        <f t="shared" si="0"/>
        <v>2524.528878958899</v>
      </c>
      <c r="G64" s="51">
        <f t="shared" si="13"/>
        <v>52665.526879760146</v>
      </c>
      <c r="H64" s="51">
        <f t="shared" si="14"/>
        <v>126868.90373226827</v>
      </c>
      <c r="I64" s="51">
        <f t="shared" si="22"/>
        <v>50243.952469307718</v>
      </c>
      <c r="J64" s="51">
        <f t="shared" si="23"/>
        <v>0</v>
      </c>
      <c r="K64" s="51">
        <f>IF(K$5=0,0,IF(ISNA(VLOOKUP($A64,'Amo1'!$B:$C,2,FALSE)=FALSE),0,VLOOKUP($A64,'Amo1'!$B:$C,2,FALSE)))</f>
        <v>0</v>
      </c>
      <c r="L64" s="51">
        <f>IF(L$5=0,0,IF(ISNA(VLOOKUP($A64,'Amo2'!$B:$C,2,FALSE)=FALSE),0,VLOOKUP($A64,'Amo2'!$B:$C,2,FALSE)))</f>
        <v>0</v>
      </c>
      <c r="M64" s="51">
        <f>IF(M$5=0,0,IF(ISNA(VLOOKUP($A64,'Amo3'!$B:$C,2,FALSE)=FALSE),0,VLOOKUP($A64,'Amo3'!$B:$C,2,FALSE)))</f>
        <v>0</v>
      </c>
      <c r="N64" s="51">
        <f>IF(N$5=0,0,IF(ISNA(VLOOKUP($A64,'Amo1'!$B:$E,4,FALSE)=FALSE),0,VLOOKUP($A64,'Amo1'!$B:$E,4,FALSE)))</f>
        <v>0</v>
      </c>
      <c r="O64" s="51">
        <f>IF(O$5=0,0,IF(ISNA(VLOOKUP($A64,'Amo2'!$B:$E,4,FALSE)=FALSE),0,VLOOKUP($A64,'Amo2'!$B:$E,4,FALSE)))</f>
        <v>0</v>
      </c>
      <c r="P64" s="51">
        <f>IF(P$5=0,0,IF(ISNA(VLOOKUP($A64,'Amo3'!$B:$E,4,FALSE)=FALSE),0,VLOOKUP($A64,'Amo3'!$B:$E,4,FALSE)))</f>
        <v>0</v>
      </c>
      <c r="Q64" s="51">
        <f t="shared" si="15"/>
        <v>-1780.9005965729746</v>
      </c>
      <c r="R64" s="51">
        <f t="shared" si="16"/>
        <v>-1780.9005965729746</v>
      </c>
      <c r="S64" s="51">
        <f t="shared" si="17"/>
        <v>0</v>
      </c>
      <c r="T64" s="51">
        <f t="shared" si="18"/>
        <v>5342.7017897189216</v>
      </c>
      <c r="U64" s="51">
        <f t="shared" si="19"/>
        <v>6411.2421476627105</v>
      </c>
      <c r="V64" s="51">
        <f t="shared" si="20"/>
        <v>0</v>
      </c>
      <c r="W64" s="51">
        <f>IF($A64=W$5,DATA!$B$15,0)</f>
        <v>0</v>
      </c>
      <c r="X64" s="51">
        <f>IF($A64=X$5,DATA!$B$16,0)</f>
        <v>0</v>
      </c>
      <c r="Y64" s="51">
        <f>IF(Y$5&gt;=$A64,DATA!$B$42,0)</f>
        <v>0</v>
      </c>
      <c r="Z64" s="51">
        <f>IF(Z$5&gt;=$A64,DATA!$B$43,0)</f>
        <v>0</v>
      </c>
      <c r="AA64" s="51">
        <f>IF(AA$5&gt;=$A64,DATA!$B$44,0)</f>
        <v>0</v>
      </c>
      <c r="AB64" s="51">
        <f t="shared" si="21"/>
        <v>-29000</v>
      </c>
      <c r="AC64" s="51">
        <f>IF(AC$5&lt;=$A64,DATA!$B$53,0)</f>
        <v>-24000</v>
      </c>
      <c r="AD64" s="51">
        <f>IF(AD$5&lt;=$A64,DATA!$B$48,0)</f>
        <v>21600</v>
      </c>
      <c r="AE64" s="51">
        <f>IF(AE$5&lt;=$A64,DATA!$B$49,0)</f>
        <v>3600</v>
      </c>
      <c r="AF64" s="51">
        <f>IF(AF$5&lt;=$A64,DATA!$B$50,0)</f>
        <v>7400</v>
      </c>
      <c r="AH64" s="51">
        <f t="shared" si="3"/>
        <v>472547.94260042062</v>
      </c>
      <c r="AI64" s="51">
        <f t="shared" si="4"/>
        <v>177112.85620157598</v>
      </c>
      <c r="AJ64" s="51">
        <f t="shared" si="5"/>
        <v>52665.526879760146</v>
      </c>
      <c r="AK64" s="51">
        <f t="shared" si="6"/>
        <v>242769.55951908446</v>
      </c>
      <c r="AM64" s="51">
        <f t="shared" si="7"/>
        <v>46878.472816340531</v>
      </c>
      <c r="AN64" s="51">
        <f t="shared" si="8"/>
        <v>-56561.801193145948</v>
      </c>
      <c r="AO64" s="51">
        <f t="shared" si="9"/>
        <v>-9683.3283768054171</v>
      </c>
    </row>
    <row r="65" spans="1:41" x14ac:dyDescent="0.35">
      <c r="A65" s="50">
        <f t="shared" si="24"/>
        <v>2069</v>
      </c>
      <c r="B65" s="50">
        <f t="shared" si="25"/>
        <v>105</v>
      </c>
      <c r="C65" s="51">
        <f>IF(A65&lt;=DATA!D$34,C$6,0)</f>
        <v>0</v>
      </c>
      <c r="D65" s="51">
        <f>IF(A65&lt;=DATA!D$35,D$6,0)</f>
        <v>0</v>
      </c>
      <c r="E65" s="51">
        <f t="shared" si="12"/>
        <v>242769.55951908449</v>
      </c>
      <c r="F65" s="51">
        <f t="shared" si="0"/>
        <v>2427.6955951908449</v>
      </c>
      <c r="G65" s="51">
        <f t="shared" si="13"/>
        <v>53718.837417355353</v>
      </c>
      <c r="H65" s="51">
        <f t="shared" si="14"/>
        <v>127503.2482509296</v>
      </c>
      <c r="I65" s="51">
        <f t="shared" si="22"/>
        <v>49741.512944614638</v>
      </c>
      <c r="J65" s="51">
        <f t="shared" si="23"/>
        <v>0</v>
      </c>
      <c r="K65" s="51">
        <f>IF(K$5=0,0,IF(ISNA(VLOOKUP($A65,'Amo1'!$B:$C,2,FALSE)=FALSE),0,VLOOKUP($A65,'Amo1'!$B:$C,2,FALSE)))</f>
        <v>0</v>
      </c>
      <c r="L65" s="51">
        <f>IF(L$5=0,0,IF(ISNA(VLOOKUP($A65,'Amo2'!$B:$C,2,FALSE)=FALSE),0,VLOOKUP($A65,'Amo2'!$B:$C,2,FALSE)))</f>
        <v>0</v>
      </c>
      <c r="M65" s="51">
        <f>IF(M$5=0,0,IF(ISNA(VLOOKUP($A65,'Amo3'!$B:$C,2,FALSE)=FALSE),0,VLOOKUP($A65,'Amo3'!$B:$C,2,FALSE)))</f>
        <v>0</v>
      </c>
      <c r="N65" s="51">
        <f>IF(N$5=0,0,IF(ISNA(VLOOKUP($A65,'Amo1'!$B:$E,4,FALSE)=FALSE),0,VLOOKUP($A65,'Amo1'!$B:$E,4,FALSE)))</f>
        <v>0</v>
      </c>
      <c r="O65" s="51">
        <f>IF(O$5=0,0,IF(ISNA(VLOOKUP($A65,'Amo2'!$B:$E,4,FALSE)=FALSE),0,VLOOKUP($A65,'Amo2'!$B:$E,4,FALSE)))</f>
        <v>0</v>
      </c>
      <c r="P65" s="51">
        <f>IF(P$5=0,0,IF(ISNA(VLOOKUP($A65,'Amo3'!$B:$E,4,FALSE)=FALSE),0,VLOOKUP($A65,'Amo3'!$B:$E,4,FALSE)))</f>
        <v>0</v>
      </c>
      <c r="Q65" s="51">
        <f t="shared" si="15"/>
        <v>-1798.7096025387043</v>
      </c>
      <c r="R65" s="51">
        <f t="shared" si="16"/>
        <v>-1798.7096025387043</v>
      </c>
      <c r="S65" s="51">
        <f t="shared" si="17"/>
        <v>0</v>
      </c>
      <c r="T65" s="51">
        <f t="shared" si="18"/>
        <v>5396.1288076161109</v>
      </c>
      <c r="U65" s="51">
        <f t="shared" si="19"/>
        <v>6475.3545691393374</v>
      </c>
      <c r="V65" s="51">
        <f t="shared" si="20"/>
        <v>0</v>
      </c>
      <c r="W65" s="51">
        <f>IF($A65=W$5,DATA!$B$15,0)</f>
        <v>0</v>
      </c>
      <c r="X65" s="51">
        <f>IF($A65=X$5,DATA!$B$16,0)</f>
        <v>0</v>
      </c>
      <c r="Y65" s="51">
        <f>IF(Y$5&gt;=$A65,DATA!$B$42,0)</f>
        <v>0</v>
      </c>
      <c r="Z65" s="51">
        <f>IF(Z$5&gt;=$A65,DATA!$B$43,0)</f>
        <v>0</v>
      </c>
      <c r="AA65" s="51">
        <f>IF(AA$5&gt;=$A65,DATA!$B$44,0)</f>
        <v>0</v>
      </c>
      <c r="AB65" s="51">
        <f t="shared" si="21"/>
        <v>-29000</v>
      </c>
      <c r="AC65" s="51">
        <f>IF(AC$5&lt;=$A65,DATA!$B$53,0)</f>
        <v>-24000</v>
      </c>
      <c r="AD65" s="51">
        <f>IF(AD$5&lt;=$A65,DATA!$B$48,0)</f>
        <v>21600</v>
      </c>
      <c r="AE65" s="51">
        <f>IF(AE$5&lt;=$A65,DATA!$B$49,0)</f>
        <v>3600</v>
      </c>
      <c r="AF65" s="51">
        <f>IF(AF$5&lt;=$A65,DATA!$B$50,0)</f>
        <v>7400</v>
      </c>
      <c r="AH65" s="51">
        <f t="shared" si="3"/>
        <v>464034.91789885284</v>
      </c>
      <c r="AI65" s="51">
        <f t="shared" si="4"/>
        <v>177244.76119554424</v>
      </c>
      <c r="AJ65" s="51">
        <f t="shared" si="5"/>
        <v>53718.837417355353</v>
      </c>
      <c r="AK65" s="51">
        <f t="shared" si="6"/>
        <v>233071.31928595321</v>
      </c>
      <c r="AM65" s="51">
        <f t="shared" si="7"/>
        <v>46899.178971946298</v>
      </c>
      <c r="AN65" s="51">
        <f t="shared" si="8"/>
        <v>-56597.419205077407</v>
      </c>
      <c r="AO65" s="51">
        <f t="shared" si="9"/>
        <v>-9698.2402331311096</v>
      </c>
    </row>
    <row r="66" spans="1:41" x14ac:dyDescent="0.35">
      <c r="A66" s="50">
        <f t="shared" si="24"/>
        <v>2070</v>
      </c>
      <c r="B66" s="50">
        <f t="shared" si="25"/>
        <v>106</v>
      </c>
      <c r="C66" s="51">
        <f>IF(A66&lt;=DATA!D$34,C$6,0)</f>
        <v>0</v>
      </c>
      <c r="D66" s="51">
        <f>IF(A66&lt;=DATA!D$35,D$6,0)</f>
        <v>0</v>
      </c>
      <c r="E66" s="51">
        <f t="shared" si="12"/>
        <v>233071.31928595339</v>
      </c>
      <c r="F66" s="51">
        <f t="shared" si="0"/>
        <v>2330.713192859534</v>
      </c>
      <c r="G66" s="51">
        <f t="shared" si="13"/>
        <v>54793.214165702462</v>
      </c>
      <c r="H66" s="51">
        <f t="shared" si="14"/>
        <v>128140.76449218423</v>
      </c>
      <c r="I66" s="51">
        <f t="shared" si="22"/>
        <v>49244.09781516849</v>
      </c>
      <c r="J66" s="51">
        <f t="shared" si="23"/>
        <v>0</v>
      </c>
      <c r="K66" s="51">
        <f>IF(K$5=0,0,IF(ISNA(VLOOKUP($A66,'Amo1'!$B:$C,2,FALSE)=FALSE),0,VLOOKUP($A66,'Amo1'!$B:$C,2,FALSE)))</f>
        <v>0</v>
      </c>
      <c r="L66" s="51">
        <f>IF(L$5=0,0,IF(ISNA(VLOOKUP($A66,'Amo2'!$B:$C,2,FALSE)=FALSE),0,VLOOKUP($A66,'Amo2'!$B:$C,2,FALSE)))</f>
        <v>0</v>
      </c>
      <c r="M66" s="51">
        <f>IF(M$5=0,0,IF(ISNA(VLOOKUP($A66,'Amo3'!$B:$C,2,FALSE)=FALSE),0,VLOOKUP($A66,'Amo3'!$B:$C,2,FALSE)))</f>
        <v>0</v>
      </c>
      <c r="N66" s="51">
        <f>IF(N$5=0,0,IF(ISNA(VLOOKUP($A66,'Amo1'!$B:$E,4,FALSE)=FALSE),0,VLOOKUP($A66,'Amo1'!$B:$E,4,FALSE)))</f>
        <v>0</v>
      </c>
      <c r="O66" s="51">
        <f>IF(O$5=0,0,IF(ISNA(VLOOKUP($A66,'Amo2'!$B:$E,4,FALSE)=FALSE),0,VLOOKUP($A66,'Amo2'!$B:$E,4,FALSE)))</f>
        <v>0</v>
      </c>
      <c r="P66" s="51">
        <f>IF(P$5=0,0,IF(ISNA(VLOOKUP($A66,'Amo3'!$B:$E,4,FALSE)=FALSE),0,VLOOKUP($A66,'Amo3'!$B:$E,4,FALSE)))</f>
        <v>0</v>
      </c>
      <c r="Q66" s="51">
        <f t="shared" si="15"/>
        <v>-1816.6966985640913</v>
      </c>
      <c r="R66" s="51">
        <f t="shared" si="16"/>
        <v>-1816.6966985640913</v>
      </c>
      <c r="S66" s="51">
        <f t="shared" si="17"/>
        <v>0</v>
      </c>
      <c r="T66" s="51">
        <f t="shared" si="18"/>
        <v>5450.0900956922724</v>
      </c>
      <c r="U66" s="51">
        <f t="shared" si="19"/>
        <v>6540.1081148307312</v>
      </c>
      <c r="V66" s="51">
        <f t="shared" si="20"/>
        <v>0</v>
      </c>
      <c r="W66" s="51">
        <f>IF($A66=W$5,DATA!$B$15,0)</f>
        <v>0</v>
      </c>
      <c r="X66" s="51">
        <f>IF($A66=X$5,DATA!$B$16,0)</f>
        <v>0</v>
      </c>
      <c r="Y66" s="51">
        <f>IF(Y$5&gt;=$A66,DATA!$B$42,0)</f>
        <v>0</v>
      </c>
      <c r="Z66" s="51">
        <f>IF(Z$5&gt;=$A66,DATA!$B$43,0)</f>
        <v>0</v>
      </c>
      <c r="AA66" s="51">
        <f>IF(AA$5&gt;=$A66,DATA!$B$44,0)</f>
        <v>0</v>
      </c>
      <c r="AB66" s="51">
        <f t="shared" si="21"/>
        <v>-29000</v>
      </c>
      <c r="AC66" s="51">
        <f>IF(AC$5&lt;=$A66,DATA!$B$53,0)</f>
        <v>-24000</v>
      </c>
      <c r="AD66" s="51">
        <f>IF(AD$5&lt;=$A66,DATA!$B$48,0)</f>
        <v>21600</v>
      </c>
      <c r="AE66" s="51">
        <f>IF(AE$5&lt;=$A66,DATA!$B$49,0)</f>
        <v>3600</v>
      </c>
      <c r="AF66" s="51">
        <f>IF(AF$5&lt;=$A66,DATA!$B$50,0)</f>
        <v>7400</v>
      </c>
      <c r="AH66" s="51">
        <f t="shared" si="3"/>
        <v>455536.91376526293</v>
      </c>
      <c r="AI66" s="51">
        <f t="shared" si="4"/>
        <v>177384.86230735271</v>
      </c>
      <c r="AJ66" s="51">
        <f t="shared" si="5"/>
        <v>54793.214165702462</v>
      </c>
      <c r="AK66" s="51">
        <f t="shared" si="6"/>
        <v>223358.83729220775</v>
      </c>
      <c r="AM66" s="51">
        <f t="shared" si="7"/>
        <v>46920.911403382539</v>
      </c>
      <c r="AN66" s="51">
        <f t="shared" si="8"/>
        <v>-56633.39339712818</v>
      </c>
      <c r="AO66" s="51">
        <f t="shared" si="9"/>
        <v>-9712.4819937456414</v>
      </c>
    </row>
    <row r="67" spans="1:41" x14ac:dyDescent="0.35">
      <c r="A67" s="50">
        <f t="shared" si="24"/>
        <v>2071</v>
      </c>
      <c r="B67" s="50">
        <f t="shared" si="25"/>
        <v>107</v>
      </c>
      <c r="C67" s="51">
        <f>IF(A67&lt;=DATA!D$34,C$6,0)</f>
        <v>0</v>
      </c>
      <c r="D67" s="51">
        <f>IF(A67&lt;=DATA!D$35,D$6,0)</f>
        <v>0</v>
      </c>
      <c r="E67" s="51">
        <f t="shared" si="12"/>
        <v>223358.83729220775</v>
      </c>
      <c r="F67" s="51">
        <f t="shared" si="0"/>
        <v>2233.5883729220777</v>
      </c>
      <c r="G67" s="51">
        <f t="shared" si="13"/>
        <v>55889.07844901651</v>
      </c>
      <c r="H67" s="51">
        <f t="shared" si="14"/>
        <v>128781.46831464514</v>
      </c>
      <c r="I67" s="51">
        <f t="shared" si="22"/>
        <v>48751.656837016802</v>
      </c>
      <c r="J67" s="51">
        <f t="shared" si="23"/>
        <v>0</v>
      </c>
      <c r="K67" s="51">
        <f>IF(K$5=0,0,IF(ISNA(VLOOKUP($A67,'Amo1'!$B:$C,2,FALSE)=FALSE),0,VLOOKUP($A67,'Amo1'!$B:$C,2,FALSE)))</f>
        <v>0</v>
      </c>
      <c r="L67" s="51">
        <f>IF(L$5=0,0,IF(ISNA(VLOOKUP($A67,'Amo2'!$B:$C,2,FALSE)=FALSE),0,VLOOKUP($A67,'Amo2'!$B:$C,2,FALSE)))</f>
        <v>0</v>
      </c>
      <c r="M67" s="51">
        <f>IF(M$5=0,0,IF(ISNA(VLOOKUP($A67,'Amo3'!$B:$C,2,FALSE)=FALSE),0,VLOOKUP($A67,'Amo3'!$B:$C,2,FALSE)))</f>
        <v>0</v>
      </c>
      <c r="N67" s="51">
        <f>IF(N$5=0,0,IF(ISNA(VLOOKUP($A67,'Amo1'!$B:$E,4,FALSE)=FALSE),0,VLOOKUP($A67,'Amo1'!$B:$E,4,FALSE)))</f>
        <v>0</v>
      </c>
      <c r="O67" s="51">
        <f>IF(O$5=0,0,IF(ISNA(VLOOKUP($A67,'Amo2'!$B:$E,4,FALSE)=FALSE),0,VLOOKUP($A67,'Amo2'!$B:$E,4,FALSE)))</f>
        <v>0</v>
      </c>
      <c r="P67" s="51">
        <f>IF(P$5=0,0,IF(ISNA(VLOOKUP($A67,'Amo3'!$B:$E,4,FALSE)=FALSE),0,VLOOKUP($A67,'Amo3'!$B:$E,4,FALSE)))</f>
        <v>0</v>
      </c>
      <c r="Q67" s="51">
        <f t="shared" si="15"/>
        <v>-1834.8636655497323</v>
      </c>
      <c r="R67" s="51">
        <f t="shared" si="16"/>
        <v>-1834.8636655497323</v>
      </c>
      <c r="S67" s="51">
        <f t="shared" si="17"/>
        <v>0</v>
      </c>
      <c r="T67" s="51">
        <f t="shared" si="18"/>
        <v>5504.5909966491954</v>
      </c>
      <c r="U67" s="51">
        <f t="shared" si="19"/>
        <v>6605.5091959790389</v>
      </c>
      <c r="V67" s="51">
        <f t="shared" si="20"/>
        <v>0</v>
      </c>
      <c r="W67" s="51">
        <f>IF($A67=W$5,DATA!$B$15,0)</f>
        <v>0</v>
      </c>
      <c r="X67" s="51">
        <f>IF($A67=X$5,DATA!$B$16,0)</f>
        <v>0</v>
      </c>
      <c r="Y67" s="51">
        <f>IF(Y$5&gt;=$A67,DATA!$B$42,0)</f>
        <v>0</v>
      </c>
      <c r="Z67" s="51">
        <f>IF(Z$5&gt;=$A67,DATA!$B$43,0)</f>
        <v>0</v>
      </c>
      <c r="AA67" s="51">
        <f>IF(AA$5&gt;=$A67,DATA!$B$44,0)</f>
        <v>0</v>
      </c>
      <c r="AB67" s="51">
        <f t="shared" si="21"/>
        <v>-29000</v>
      </c>
      <c r="AC67" s="51">
        <f>IF(AC$5&lt;=$A67,DATA!$B$53,0)</f>
        <v>-24000</v>
      </c>
      <c r="AD67" s="51">
        <f>IF(AD$5&lt;=$A67,DATA!$B$48,0)</f>
        <v>21600</v>
      </c>
      <c r="AE67" s="51">
        <f>IF(AE$5&lt;=$A67,DATA!$B$49,0)</f>
        <v>3600</v>
      </c>
      <c r="AF67" s="51">
        <f>IF(AF$5&lt;=$A67,DATA!$B$50,0)</f>
        <v>7400</v>
      </c>
      <c r="AH67" s="51">
        <f t="shared" si="3"/>
        <v>447055.00212733704</v>
      </c>
      <c r="AI67" s="51">
        <f t="shared" si="4"/>
        <v>177533.12515166195</v>
      </c>
      <c r="AJ67" s="51">
        <f t="shared" si="5"/>
        <v>55889.07844901651</v>
      </c>
      <c r="AK67" s="51">
        <f t="shared" si="6"/>
        <v>213632.79852665862</v>
      </c>
      <c r="AM67" s="51">
        <f t="shared" si="7"/>
        <v>46943.688565550314</v>
      </c>
      <c r="AN67" s="51">
        <f t="shared" si="8"/>
        <v>-56669.727331099464</v>
      </c>
      <c r="AO67" s="51">
        <f t="shared" si="9"/>
        <v>-9726.0387655491504</v>
      </c>
    </row>
    <row r="68" spans="1:41" x14ac:dyDescent="0.35">
      <c r="A68" s="50">
        <f t="shared" si="24"/>
        <v>2072</v>
      </c>
      <c r="B68" s="50">
        <f t="shared" si="25"/>
        <v>108</v>
      </c>
      <c r="C68" s="51">
        <f>IF(A68&lt;=DATA!D$34,C$6,0)</f>
        <v>0</v>
      </c>
      <c r="D68" s="51">
        <f>IF(A68&lt;=DATA!D$35,D$6,0)</f>
        <v>0</v>
      </c>
      <c r="E68" s="51">
        <f t="shared" si="12"/>
        <v>213632.79852665862</v>
      </c>
      <c r="F68" s="51">
        <f t="shared" si="0"/>
        <v>2136.3279852665864</v>
      </c>
      <c r="G68" s="51">
        <f t="shared" si="13"/>
        <v>57006.860017996842</v>
      </c>
      <c r="H68" s="51">
        <f t="shared" si="14"/>
        <v>129425.37565621836</v>
      </c>
      <c r="I68" s="51">
        <f t="shared" si="22"/>
        <v>48264.140268646632</v>
      </c>
      <c r="J68" s="51">
        <f t="shared" si="23"/>
        <v>0</v>
      </c>
      <c r="K68" s="51">
        <f>IF(K$5=0,0,IF(ISNA(VLOOKUP($A68,'Amo1'!$B:$C,2,FALSE)=FALSE),0,VLOOKUP($A68,'Amo1'!$B:$C,2,FALSE)))</f>
        <v>0</v>
      </c>
      <c r="L68" s="51">
        <f>IF(L$5=0,0,IF(ISNA(VLOOKUP($A68,'Amo2'!$B:$C,2,FALSE)=FALSE),0,VLOOKUP($A68,'Amo2'!$B:$C,2,FALSE)))</f>
        <v>0</v>
      </c>
      <c r="M68" s="51">
        <f>IF(M$5=0,0,IF(ISNA(VLOOKUP($A68,'Amo3'!$B:$C,2,FALSE)=FALSE),0,VLOOKUP($A68,'Amo3'!$B:$C,2,FALSE)))</f>
        <v>0</v>
      </c>
      <c r="N68" s="51">
        <f>IF(N$5=0,0,IF(ISNA(VLOOKUP($A68,'Amo1'!$B:$E,4,FALSE)=FALSE),0,VLOOKUP($A68,'Amo1'!$B:$E,4,FALSE)))</f>
        <v>0</v>
      </c>
      <c r="O68" s="51">
        <f>IF(O$5=0,0,IF(ISNA(VLOOKUP($A68,'Amo2'!$B:$E,4,FALSE)=FALSE),0,VLOOKUP($A68,'Amo2'!$B:$E,4,FALSE)))</f>
        <v>0</v>
      </c>
      <c r="P68" s="51">
        <f>IF(P$5=0,0,IF(ISNA(VLOOKUP($A68,'Amo3'!$B:$E,4,FALSE)=FALSE),0,VLOOKUP($A68,'Amo3'!$B:$E,4,FALSE)))</f>
        <v>0</v>
      </c>
      <c r="Q68" s="51">
        <f t="shared" si="15"/>
        <v>-1853.2123022052297</v>
      </c>
      <c r="R68" s="51">
        <f t="shared" si="16"/>
        <v>-1853.2123022052297</v>
      </c>
      <c r="S68" s="51">
        <f t="shared" si="17"/>
        <v>0</v>
      </c>
      <c r="T68" s="51">
        <f t="shared" si="18"/>
        <v>5559.6369066156876</v>
      </c>
      <c r="U68" s="51">
        <f t="shared" si="19"/>
        <v>6671.5642879388297</v>
      </c>
      <c r="V68" s="51">
        <f t="shared" si="20"/>
        <v>0</v>
      </c>
      <c r="W68" s="51">
        <f>IF($A68=W$5,DATA!$B$15,0)</f>
        <v>0</v>
      </c>
      <c r="X68" s="51">
        <f>IF($A68=X$5,DATA!$B$16,0)</f>
        <v>0</v>
      </c>
      <c r="Y68" s="51">
        <f>IF(Y$5&gt;=$A68,DATA!$B$42,0)</f>
        <v>0</v>
      </c>
      <c r="Z68" s="51">
        <f>IF(Z$5&gt;=$A68,DATA!$B$43,0)</f>
        <v>0</v>
      </c>
      <c r="AA68" s="51">
        <f>IF(AA$5&gt;=$A68,DATA!$B$44,0)</f>
        <v>0</v>
      </c>
      <c r="AB68" s="51">
        <f t="shared" si="21"/>
        <v>-29000</v>
      </c>
      <c r="AC68" s="51">
        <f>IF(AC$5&lt;=$A68,DATA!$B$53,0)</f>
        <v>-24000</v>
      </c>
      <c r="AD68" s="51">
        <f>IF(AD$5&lt;=$A68,DATA!$B$48,0)</f>
        <v>21600</v>
      </c>
      <c r="AE68" s="51">
        <f>IF(AE$5&lt;=$A68,DATA!$B$49,0)</f>
        <v>3600</v>
      </c>
      <c r="AF68" s="51">
        <f>IF(AF$5&lt;=$A68,DATA!$B$50,0)</f>
        <v>7400</v>
      </c>
      <c r="AH68" s="51">
        <f t="shared" si="3"/>
        <v>438590.27904493111</v>
      </c>
      <c r="AI68" s="51">
        <f t="shared" si="4"/>
        <v>177689.51592486497</v>
      </c>
      <c r="AJ68" s="51">
        <f t="shared" si="5"/>
        <v>57006.860017996842</v>
      </c>
      <c r="AK68" s="51">
        <f t="shared" si="6"/>
        <v>203893.90310206931</v>
      </c>
      <c r="AM68" s="51">
        <f t="shared" si="7"/>
        <v>46967.529179821104</v>
      </c>
      <c r="AN68" s="51">
        <f t="shared" si="8"/>
        <v>-56706.424604410458</v>
      </c>
      <c r="AO68" s="51">
        <f t="shared" si="9"/>
        <v>-9738.8954245893547</v>
      </c>
    </row>
    <row r="69" spans="1:41" x14ac:dyDescent="0.35">
      <c r="A69" s="50">
        <f t="shared" si="24"/>
        <v>2073</v>
      </c>
      <c r="B69" s="50">
        <f t="shared" si="25"/>
        <v>109</v>
      </c>
      <c r="C69" s="51">
        <f>IF(A69&lt;=DATA!D$34,C$6,0)</f>
        <v>0</v>
      </c>
      <c r="D69" s="51">
        <f>IF(A69&lt;=DATA!D$35,D$6,0)</f>
        <v>0</v>
      </c>
      <c r="E69" s="51">
        <f t="shared" si="12"/>
        <v>203893.90310206928</v>
      </c>
      <c r="F69" s="51">
        <f t="shared" si="0"/>
        <v>2038.9390310206929</v>
      </c>
      <c r="G69" s="51">
        <f t="shared" si="13"/>
        <v>58146.997218356781</v>
      </c>
      <c r="H69" s="51">
        <f t="shared" si="14"/>
        <v>130072.50253449944</v>
      </c>
      <c r="I69" s="51">
        <f t="shared" si="22"/>
        <v>47781.498865960166</v>
      </c>
      <c r="J69" s="51">
        <f t="shared" si="23"/>
        <v>0</v>
      </c>
      <c r="K69" s="51">
        <f>IF(K$5=0,0,IF(ISNA(VLOOKUP($A69,'Amo1'!$B:$C,2,FALSE)=FALSE),0,VLOOKUP($A69,'Amo1'!$B:$C,2,FALSE)))</f>
        <v>0</v>
      </c>
      <c r="L69" s="51">
        <f>IF(L$5=0,0,IF(ISNA(VLOOKUP($A69,'Amo2'!$B:$C,2,FALSE)=FALSE),0,VLOOKUP($A69,'Amo2'!$B:$C,2,FALSE)))</f>
        <v>0</v>
      </c>
      <c r="M69" s="51">
        <f>IF(M$5=0,0,IF(ISNA(VLOOKUP($A69,'Amo3'!$B:$C,2,FALSE)=FALSE),0,VLOOKUP($A69,'Amo3'!$B:$C,2,FALSE)))</f>
        <v>0</v>
      </c>
      <c r="N69" s="51">
        <f>IF(N$5=0,0,IF(ISNA(VLOOKUP($A69,'Amo1'!$B:$E,4,FALSE)=FALSE),0,VLOOKUP($A69,'Amo1'!$B:$E,4,FALSE)))</f>
        <v>0</v>
      </c>
      <c r="O69" s="51">
        <f>IF(O$5=0,0,IF(ISNA(VLOOKUP($A69,'Amo2'!$B:$E,4,FALSE)=FALSE),0,VLOOKUP($A69,'Amo2'!$B:$E,4,FALSE)))</f>
        <v>0</v>
      </c>
      <c r="P69" s="51">
        <f>IF(P$5=0,0,IF(ISNA(VLOOKUP($A69,'Amo3'!$B:$E,4,FALSE)=FALSE),0,VLOOKUP($A69,'Amo3'!$B:$E,4,FALSE)))</f>
        <v>0</v>
      </c>
      <c r="Q69" s="51">
        <f t="shared" si="15"/>
        <v>-1871.7444252272819</v>
      </c>
      <c r="R69" s="51">
        <f t="shared" si="16"/>
        <v>-1871.7444252272819</v>
      </c>
      <c r="S69" s="51">
        <f t="shared" si="17"/>
        <v>0</v>
      </c>
      <c r="T69" s="51">
        <f t="shared" si="18"/>
        <v>5615.2332756818441</v>
      </c>
      <c r="U69" s="51">
        <f t="shared" si="19"/>
        <v>6738.2799308182184</v>
      </c>
      <c r="V69" s="51">
        <f t="shared" si="20"/>
        <v>0</v>
      </c>
      <c r="W69" s="51">
        <f>IF($A69=W$5,DATA!$B$15,0)</f>
        <v>0</v>
      </c>
      <c r="X69" s="51">
        <f>IF($A69=X$5,DATA!$B$16,0)</f>
        <v>0</v>
      </c>
      <c r="Y69" s="51">
        <f>IF(Y$5&gt;=$A69,DATA!$B$42,0)</f>
        <v>0</v>
      </c>
      <c r="Z69" s="51">
        <f>IF(Z$5&gt;=$A69,DATA!$B$43,0)</f>
        <v>0</v>
      </c>
      <c r="AA69" s="51">
        <f>IF(AA$5&gt;=$A69,DATA!$B$44,0)</f>
        <v>0</v>
      </c>
      <c r="AB69" s="51">
        <f t="shared" si="21"/>
        <v>-29000</v>
      </c>
      <c r="AC69" s="51">
        <f>IF(AC$5&lt;=$A69,DATA!$B$53,0)</f>
        <v>-24000</v>
      </c>
      <c r="AD69" s="51">
        <f>IF(AD$5&lt;=$A69,DATA!$B$48,0)</f>
        <v>21600</v>
      </c>
      <c r="AE69" s="51">
        <f>IF(AE$5&lt;=$A69,DATA!$B$49,0)</f>
        <v>3600</v>
      </c>
      <c r="AF69" s="51">
        <f>IF(AF$5&lt;=$A69,DATA!$B$50,0)</f>
        <v>7400</v>
      </c>
      <c r="AH69" s="51">
        <f t="shared" si="3"/>
        <v>430143.86510795186</v>
      </c>
      <c r="AI69" s="51">
        <f t="shared" si="4"/>
        <v>177854.00140045962</v>
      </c>
      <c r="AJ69" s="51">
        <f t="shared" si="5"/>
        <v>58146.997218356781</v>
      </c>
      <c r="AK69" s="51">
        <f t="shared" si="6"/>
        <v>194142.86648913546</v>
      </c>
      <c r="AM69" s="51">
        <f t="shared" si="7"/>
        <v>46992.45223752076</v>
      </c>
      <c r="AN69" s="51">
        <f t="shared" si="8"/>
        <v>-56743.488850454567</v>
      </c>
      <c r="AO69" s="51">
        <f t="shared" si="9"/>
        <v>-9751.0366129338072</v>
      </c>
    </row>
    <row r="70" spans="1:41" x14ac:dyDescent="0.35">
      <c r="A70" s="50">
        <f t="shared" si="24"/>
        <v>2074</v>
      </c>
      <c r="B70" s="50">
        <f t="shared" si="25"/>
        <v>110</v>
      </c>
      <c r="C70" s="51">
        <f>IF(A70&lt;=DATA!D$34,C$6,0)</f>
        <v>0</v>
      </c>
      <c r="D70" s="51">
        <f>IF(A70&lt;=DATA!D$35,D$6,0)</f>
        <v>0</v>
      </c>
      <c r="E70" s="51">
        <f t="shared" si="12"/>
        <v>194142.86648913549</v>
      </c>
      <c r="F70" s="51">
        <f t="shared" si="0"/>
        <v>1941.4286648913549</v>
      </c>
      <c r="G70" s="51">
        <f t="shared" si="13"/>
        <v>59309.937162723916</v>
      </c>
      <c r="H70" s="51">
        <f t="shared" si="14"/>
        <v>130722.86504717192</v>
      </c>
      <c r="I70" s="51">
        <f t="shared" si="22"/>
        <v>47303.683877300566</v>
      </c>
      <c r="J70" s="51">
        <f t="shared" si="23"/>
        <v>0</v>
      </c>
      <c r="K70" s="51">
        <f>IF(K$5=0,0,IF(ISNA(VLOOKUP($A70,'Amo1'!$B:$C,2,FALSE)=FALSE),0,VLOOKUP($A70,'Amo1'!$B:$C,2,FALSE)))</f>
        <v>0</v>
      </c>
      <c r="L70" s="51">
        <f>IF(L$5=0,0,IF(ISNA(VLOOKUP($A70,'Amo2'!$B:$C,2,FALSE)=FALSE),0,VLOOKUP($A70,'Amo2'!$B:$C,2,FALSE)))</f>
        <v>0</v>
      </c>
      <c r="M70" s="51">
        <f>IF(M$5=0,0,IF(ISNA(VLOOKUP($A70,'Amo3'!$B:$C,2,FALSE)=FALSE),0,VLOOKUP($A70,'Amo3'!$B:$C,2,FALSE)))</f>
        <v>0</v>
      </c>
      <c r="N70" s="51">
        <f>IF(N$5=0,0,IF(ISNA(VLOOKUP($A70,'Amo1'!$B:$E,4,FALSE)=FALSE),0,VLOOKUP($A70,'Amo1'!$B:$E,4,FALSE)))</f>
        <v>0</v>
      </c>
      <c r="O70" s="51">
        <f>IF(O$5=0,0,IF(ISNA(VLOOKUP($A70,'Amo2'!$B:$E,4,FALSE)=FALSE),0,VLOOKUP($A70,'Amo2'!$B:$E,4,FALSE)))</f>
        <v>0</v>
      </c>
      <c r="P70" s="51">
        <f>IF(P$5=0,0,IF(ISNA(VLOOKUP($A70,'Amo3'!$B:$E,4,FALSE)=FALSE),0,VLOOKUP($A70,'Amo3'!$B:$E,4,FALSE)))</f>
        <v>0</v>
      </c>
      <c r="Q70" s="51">
        <f t="shared" si="15"/>
        <v>-1890.4618694795547</v>
      </c>
      <c r="R70" s="51">
        <f t="shared" si="16"/>
        <v>-1890.4618694795547</v>
      </c>
      <c r="S70" s="51">
        <f t="shared" si="17"/>
        <v>0</v>
      </c>
      <c r="T70" s="51">
        <f t="shared" si="18"/>
        <v>5671.3856084386625</v>
      </c>
      <c r="U70" s="51">
        <f t="shared" si="19"/>
        <v>6805.6627301264007</v>
      </c>
      <c r="V70" s="51">
        <f t="shared" si="20"/>
        <v>0</v>
      </c>
      <c r="W70" s="51">
        <f>IF($A70=W$5,DATA!$B$15,0)</f>
        <v>0</v>
      </c>
      <c r="X70" s="51">
        <f>IF($A70=X$5,DATA!$B$16,0)</f>
        <v>0</v>
      </c>
      <c r="Y70" s="51">
        <f>IF(Y$5&gt;=$A70,DATA!$B$42,0)</f>
        <v>0</v>
      </c>
      <c r="Z70" s="51">
        <f>IF(Z$5&gt;=$A70,DATA!$B$43,0)</f>
        <v>0</v>
      </c>
      <c r="AA70" s="51">
        <f>IF(AA$5&gt;=$A70,DATA!$B$44,0)</f>
        <v>0</v>
      </c>
      <c r="AB70" s="51">
        <f t="shared" si="21"/>
        <v>-29000</v>
      </c>
      <c r="AC70" s="51">
        <f>IF(AC$5&lt;=$A70,DATA!$B$53,0)</f>
        <v>-24000</v>
      </c>
      <c r="AD70" s="51">
        <f>IF(AD$5&lt;=$A70,DATA!$B$48,0)</f>
        <v>21600</v>
      </c>
      <c r="AE70" s="51">
        <f>IF(AE$5&lt;=$A70,DATA!$B$49,0)</f>
        <v>3600</v>
      </c>
      <c r="AF70" s="51">
        <f>IF(AF$5&lt;=$A70,DATA!$B$50,0)</f>
        <v>7400</v>
      </c>
      <c r="AH70" s="51">
        <f t="shared" si="3"/>
        <v>421716.90584082913</v>
      </c>
      <c r="AI70" s="51">
        <f t="shared" si="4"/>
        <v>178026.54892447247</v>
      </c>
      <c r="AJ70" s="51">
        <f t="shared" si="5"/>
        <v>59309.937162723916</v>
      </c>
      <c r="AK70" s="51">
        <f t="shared" si="6"/>
        <v>184380.41975363274</v>
      </c>
      <c r="AM70" s="51">
        <f t="shared" si="7"/>
        <v>47018.477003456414</v>
      </c>
      <c r="AN70" s="51">
        <f t="shared" si="8"/>
        <v>-56780.923738959107</v>
      </c>
      <c r="AO70" s="51">
        <f t="shared" si="9"/>
        <v>-9762.4467355026936</v>
      </c>
    </row>
    <row r="71" spans="1:41" x14ac:dyDescent="0.35">
      <c r="A71" s="50">
        <f t="shared" si="24"/>
        <v>2075</v>
      </c>
      <c r="B71" s="50">
        <f t="shared" si="25"/>
        <v>111</v>
      </c>
      <c r="C71" s="51">
        <f>IF(A71&lt;=DATA!D$34,C$6,0)</f>
        <v>0</v>
      </c>
      <c r="D71" s="51">
        <f>IF(A71&lt;=DATA!D$35,D$6,0)</f>
        <v>0</v>
      </c>
      <c r="E71" s="51">
        <f t="shared" si="12"/>
        <v>184380.4197536328</v>
      </c>
      <c r="F71" s="51">
        <f>E71*F$5</f>
        <v>1843.804197536328</v>
      </c>
      <c r="G71" s="51">
        <f t="shared" si="13"/>
        <v>60496.135905978394</v>
      </c>
      <c r="H71" s="51">
        <f t="shared" si="14"/>
        <v>131376.47937240778</v>
      </c>
      <c r="I71" s="51">
        <f t="shared" si="22"/>
        <v>46830.647038527561</v>
      </c>
      <c r="J71" s="51">
        <f t="shared" si="23"/>
        <v>0</v>
      </c>
      <c r="K71" s="51">
        <f>IF(K$5=0,0,IF(ISNA(VLOOKUP($A71,'Amo1'!$B:$C,2,FALSE)=FALSE),0,VLOOKUP($A71,'Amo1'!$B:$C,2,FALSE)))</f>
        <v>0</v>
      </c>
      <c r="L71" s="51">
        <f>IF(L$5=0,0,IF(ISNA(VLOOKUP($A71,'Amo2'!$B:$C,2,FALSE)=FALSE),0,VLOOKUP($A71,'Amo2'!$B:$C,2,FALSE)))</f>
        <v>0</v>
      </c>
      <c r="M71" s="51">
        <f>IF(M$5=0,0,IF(ISNA(VLOOKUP($A71,'Amo3'!$B:$C,2,FALSE)=FALSE),0,VLOOKUP($A71,'Amo3'!$B:$C,2,FALSE)))</f>
        <v>0</v>
      </c>
      <c r="N71" s="51">
        <f>IF(N$5=0,0,IF(ISNA(VLOOKUP($A71,'Amo1'!$B:$E,4,FALSE)=FALSE),0,VLOOKUP($A71,'Amo1'!$B:$E,4,FALSE)))</f>
        <v>0</v>
      </c>
      <c r="O71" s="51">
        <f>IF(O$5=0,0,IF(ISNA(VLOOKUP($A71,'Amo2'!$B:$E,4,FALSE)=FALSE),0,VLOOKUP($A71,'Amo2'!$B:$E,4,FALSE)))</f>
        <v>0</v>
      </c>
      <c r="P71" s="51">
        <f>IF(P$5=0,0,IF(ISNA(VLOOKUP($A71,'Amo3'!$B:$E,4,FALSE)=FALSE),0,VLOOKUP($A71,'Amo3'!$B:$E,4,FALSE)))</f>
        <v>0</v>
      </c>
      <c r="Q71" s="51">
        <f t="shared" si="15"/>
        <v>-1909.3664881743503</v>
      </c>
      <c r="R71" s="51">
        <f t="shared" si="16"/>
        <v>-1909.3664881743503</v>
      </c>
      <c r="S71" s="51">
        <f t="shared" si="17"/>
        <v>0</v>
      </c>
      <c r="T71" s="51">
        <f t="shared" si="18"/>
        <v>5728.0994645230494</v>
      </c>
      <c r="U71" s="51">
        <f t="shared" si="19"/>
        <v>6873.7193574276644</v>
      </c>
      <c r="V71" s="51">
        <f t="shared" si="20"/>
        <v>0</v>
      </c>
      <c r="W71" s="51">
        <f>IF($A71=W$5,DATA!$B$15,0)</f>
        <v>0</v>
      </c>
      <c r="X71" s="51">
        <f>IF($A71=X$5,DATA!$B$16,0)</f>
        <v>0</v>
      </c>
      <c r="Y71" s="51">
        <f>IF(Y$5&gt;=$A71,DATA!$B$42,0)</f>
        <v>0</v>
      </c>
      <c r="Z71" s="51">
        <f>IF(Z$5&gt;=$A71,DATA!$B$43,0)</f>
        <v>0</v>
      </c>
      <c r="AA71" s="51">
        <f>IF(AA$5&gt;=$A71,DATA!$B$44,0)</f>
        <v>0</v>
      </c>
      <c r="AB71" s="51">
        <f t="shared" si="21"/>
        <v>-29000</v>
      </c>
      <c r="AC71" s="51">
        <f>IF(AC$5&lt;=$A71,DATA!$B$53,0)</f>
        <v>-24000</v>
      </c>
      <c r="AD71" s="51">
        <f>IF(AD$5&lt;=$A71,DATA!$B$48,0)</f>
        <v>21600</v>
      </c>
      <c r="AE71" s="51">
        <f>IF(AE$5&lt;=$A71,DATA!$B$49,0)</f>
        <v>3600</v>
      </c>
      <c r="AF71" s="51">
        <f>IF(AF$5&lt;=$A71,DATA!$B$50,0)</f>
        <v>7400</v>
      </c>
      <c r="AH71" s="51">
        <f>SUM(C71:AF71)</f>
        <v>413310.57211368484</v>
      </c>
      <c r="AI71" s="51">
        <f>SUM(H71:M71)</f>
        <v>178207.12641093534</v>
      </c>
      <c r="AJ71" s="51">
        <f t="shared" ref="AJ71:AJ100" si="26">G71</f>
        <v>60496.135905978394</v>
      </c>
      <c r="AK71" s="51">
        <f t="shared" ref="AK71:AK100" si="27">AH71-AI71-AJ71</f>
        <v>174607.30979677112</v>
      </c>
      <c r="AM71" s="51">
        <f t="shared" ref="AM71:AM100" si="28">C71+D71+F71+T71+U71+V71+W71+X71+AD71+AE71+AF71</f>
        <v>47045.623019487044</v>
      </c>
      <c r="AN71" s="51">
        <f t="shared" ref="AN71:AN100" si="29">N71+O71+P71+Q71+R71+S71+Y71+Z71+AA71+AB71+AC71</f>
        <v>-56818.7329763487</v>
      </c>
      <c r="AO71" s="51">
        <f t="shared" ref="AO71:AO100" si="30">SUM(AM71:AN71)</f>
        <v>-9773.1099568616555</v>
      </c>
    </row>
    <row r="72" spans="1:41" x14ac:dyDescent="0.35">
      <c r="A72" s="50">
        <f t="shared" si="24"/>
        <v>2076</v>
      </c>
      <c r="B72" s="50">
        <f t="shared" si="25"/>
        <v>112</v>
      </c>
      <c r="C72" s="51">
        <f>IF(A72&lt;=DATA!D$34,C$6,0)</f>
        <v>0</v>
      </c>
      <c r="D72" s="51">
        <f>IF(A72&lt;=DATA!D$35,D$6,0)</f>
        <v>0</v>
      </c>
      <c r="E72" s="51">
        <f t="shared" ref="E72:E100" si="31">E71+AO71</f>
        <v>174607.30979677115</v>
      </c>
      <c r="F72" s="51">
        <f>E72*F$5</f>
        <v>1746.0730979677116</v>
      </c>
      <c r="G72" s="51">
        <f>G71*(1+G$5)</f>
        <v>61706.058624097961</v>
      </c>
      <c r="H72" s="51">
        <f>H71*(1+H$5)</f>
        <v>132033.3617692698</v>
      </c>
      <c r="I72" s="51">
        <f t="shared" si="22"/>
        <v>46362.340568142288</v>
      </c>
      <c r="J72" s="51">
        <f t="shared" si="23"/>
        <v>0</v>
      </c>
      <c r="K72" s="51">
        <f>IF(K$5=0,0,IF(ISNA(VLOOKUP($A72,'Amo1'!$B:$C,2,FALSE)=FALSE),0,VLOOKUP($A72,'Amo1'!$B:$C,2,FALSE)))</f>
        <v>0</v>
      </c>
      <c r="L72" s="51">
        <f>IF(L$5=0,0,IF(ISNA(VLOOKUP($A72,'Amo2'!$B:$C,2,FALSE)=FALSE),0,VLOOKUP($A72,'Amo2'!$B:$C,2,FALSE)))</f>
        <v>0</v>
      </c>
      <c r="M72" s="51">
        <f>IF(M$5=0,0,IF(ISNA(VLOOKUP($A72,'Amo3'!$B:$C,2,FALSE)=FALSE),0,VLOOKUP($A72,'Amo3'!$B:$C,2,FALSE)))</f>
        <v>0</v>
      </c>
      <c r="N72" s="51">
        <f>IF(N$5=0,0,IF(ISNA(VLOOKUP($A72,'Amo1'!$B:$E,4,FALSE)=FALSE),0,VLOOKUP($A72,'Amo1'!$B:$E,4,FALSE)))</f>
        <v>0</v>
      </c>
      <c r="O72" s="51">
        <f>IF(O$5=0,0,IF(ISNA(VLOOKUP($A72,'Amo2'!$B:$E,4,FALSE)=FALSE),0,VLOOKUP($A72,'Amo2'!$B:$E,4,FALSE)))</f>
        <v>0</v>
      </c>
      <c r="P72" s="51">
        <f>IF(P$5=0,0,IF(ISNA(VLOOKUP($A72,'Amo3'!$B:$E,4,FALSE)=FALSE),0,VLOOKUP($A72,'Amo3'!$B:$E,4,FALSE)))</f>
        <v>0</v>
      </c>
      <c r="Q72" s="51">
        <f t="shared" ref="Q72:V73" si="32">Q71*(1+Q$5)</f>
        <v>-1928.4601530560938</v>
      </c>
      <c r="R72" s="51">
        <f t="shared" si="32"/>
        <v>-1928.4601530560938</v>
      </c>
      <c r="S72" s="51">
        <f t="shared" si="32"/>
        <v>0</v>
      </c>
      <c r="T72" s="51">
        <f t="shared" si="32"/>
        <v>5785.3804591682801</v>
      </c>
      <c r="U72" s="51">
        <f t="shared" si="32"/>
        <v>6942.4565510019411</v>
      </c>
      <c r="V72" s="51">
        <f t="shared" si="32"/>
        <v>0</v>
      </c>
      <c r="W72" s="51">
        <f>IF($A72=W$5,DATA!$B$15,0)</f>
        <v>0</v>
      </c>
      <c r="X72" s="51">
        <f>IF($A72=X$5,DATA!$B$16,0)</f>
        <v>0</v>
      </c>
      <c r="Y72" s="51">
        <f>IF(Y$5&gt;=$A72,DATA!$B$42,0)</f>
        <v>0</v>
      </c>
      <c r="Z72" s="51">
        <f>IF(Z$5&gt;=$A72,DATA!$B$43,0)</f>
        <v>0</v>
      </c>
      <c r="AA72" s="51">
        <f>IF(AA$5&gt;=$A72,DATA!$B$44,0)</f>
        <v>0</v>
      </c>
      <c r="AB72" s="51">
        <f>AB71</f>
        <v>-29000</v>
      </c>
      <c r="AC72" s="51">
        <f>IF(AC$5&lt;=$A72,DATA!$B$53,0)</f>
        <v>-24000</v>
      </c>
      <c r="AD72" s="51">
        <f>IF(AD$5&lt;=$A72,DATA!$B$48,0)</f>
        <v>21600</v>
      </c>
      <c r="AE72" s="51">
        <f>IF(AE$5&lt;=$A72,DATA!$B$49,0)</f>
        <v>3600</v>
      </c>
      <c r="AF72" s="51">
        <f>IF(AF$5&lt;=$A72,DATA!$B$50,0)</f>
        <v>7400</v>
      </c>
      <c r="AH72" s="51">
        <f>SUM(C72:AF72)</f>
        <v>404926.060560307</v>
      </c>
      <c r="AI72" s="51">
        <f>SUM(H72:M72)</f>
        <v>178395.70233741211</v>
      </c>
      <c r="AJ72" s="51">
        <f t="shared" si="26"/>
        <v>61706.058624097961</v>
      </c>
      <c r="AK72" s="51">
        <f t="shared" si="27"/>
        <v>164824.29959879693</v>
      </c>
      <c r="AM72" s="51">
        <f t="shared" si="28"/>
        <v>47073.910108137934</v>
      </c>
      <c r="AN72" s="51">
        <f t="shared" si="29"/>
        <v>-56856.920306112188</v>
      </c>
      <c r="AO72" s="51">
        <f t="shared" si="30"/>
        <v>-9783.010197974254</v>
      </c>
    </row>
    <row r="73" spans="1:41" x14ac:dyDescent="0.35">
      <c r="A73" s="50">
        <f t="shared" si="24"/>
        <v>2077</v>
      </c>
      <c r="B73" s="50">
        <f t="shared" si="25"/>
        <v>113</v>
      </c>
      <c r="C73" s="51">
        <f>IF(A73&lt;=DATA!D$34,C$6,0)</f>
        <v>0</v>
      </c>
      <c r="D73" s="51">
        <f>IF(A73&lt;=DATA!D$35,D$6,0)</f>
        <v>0</v>
      </c>
      <c r="E73" s="51">
        <f t="shared" si="31"/>
        <v>164824.2995987969</v>
      </c>
      <c r="F73" s="51">
        <f>E73*F$5</f>
        <v>1648.2429959879692</v>
      </c>
      <c r="G73" s="51">
        <f>G72*(1+G$5)</f>
        <v>62940.17979657992</v>
      </c>
      <c r="H73" s="51">
        <f>H72*(1+H$5)</f>
        <v>132693.52857811615</v>
      </c>
      <c r="I73" s="51">
        <f t="shared" si="22"/>
        <v>45898.717162460867</v>
      </c>
      <c r="J73" s="51">
        <f t="shared" si="23"/>
        <v>0</v>
      </c>
      <c r="K73" s="51">
        <f>IF(K$5=0,0,IF(ISNA(VLOOKUP($A73,'Amo1'!$B:$C,2,FALSE)=FALSE),0,VLOOKUP($A73,'Amo1'!$B:$C,2,FALSE)))</f>
        <v>0</v>
      </c>
      <c r="L73" s="51">
        <f>IF(L$5=0,0,IF(ISNA(VLOOKUP($A73,'Amo2'!$B:$C,2,FALSE)=FALSE),0,VLOOKUP($A73,'Amo2'!$B:$C,2,FALSE)))</f>
        <v>0</v>
      </c>
      <c r="M73" s="51">
        <f>IF(M$5=0,0,IF(ISNA(VLOOKUP($A73,'Amo3'!$B:$C,2,FALSE)=FALSE),0,VLOOKUP($A73,'Amo3'!$B:$C,2,FALSE)))</f>
        <v>0</v>
      </c>
      <c r="N73" s="51">
        <f>IF(N$5=0,0,IF(ISNA(VLOOKUP($A73,'Amo1'!$B:$E,4,FALSE)=FALSE),0,VLOOKUP($A73,'Amo1'!$B:$E,4,FALSE)))</f>
        <v>0</v>
      </c>
      <c r="O73" s="51">
        <f>IF(O$5=0,0,IF(ISNA(VLOOKUP($A73,'Amo2'!$B:$E,4,FALSE)=FALSE),0,VLOOKUP($A73,'Amo2'!$B:$E,4,FALSE)))</f>
        <v>0</v>
      </c>
      <c r="P73" s="51">
        <f>IF(P$5=0,0,IF(ISNA(VLOOKUP($A73,'Amo3'!$B:$E,4,FALSE)=FALSE),0,VLOOKUP($A73,'Amo3'!$B:$E,4,FALSE)))</f>
        <v>0</v>
      </c>
      <c r="Q73" s="51">
        <f t="shared" si="32"/>
        <v>-1947.7447545866546</v>
      </c>
      <c r="R73" s="51">
        <f t="shared" si="32"/>
        <v>-1947.7447545866546</v>
      </c>
      <c r="S73" s="51">
        <f t="shared" si="32"/>
        <v>0</v>
      </c>
      <c r="T73" s="51">
        <f t="shared" si="32"/>
        <v>5843.2342637599631</v>
      </c>
      <c r="U73" s="51">
        <f t="shared" si="32"/>
        <v>7011.8811165119605</v>
      </c>
      <c r="V73" s="51">
        <f t="shared" si="32"/>
        <v>0</v>
      </c>
      <c r="W73" s="51">
        <f>IF($A73=W$5,DATA!$B$15,0)</f>
        <v>0</v>
      </c>
      <c r="X73" s="51">
        <f>IF($A73=X$5,DATA!$B$16,0)</f>
        <v>0</v>
      </c>
      <c r="Y73" s="51">
        <f>IF(Y$5&gt;=$A73,DATA!$B$42,0)</f>
        <v>0</v>
      </c>
      <c r="Z73" s="51">
        <f>IF(Z$5&gt;=$A73,DATA!$B$43,0)</f>
        <v>0</v>
      </c>
      <c r="AA73" s="51">
        <f>IF(AA$5&gt;=$A73,DATA!$B$44,0)</f>
        <v>0</v>
      </c>
      <c r="AB73" s="51">
        <f>AB72</f>
        <v>-29000</v>
      </c>
      <c r="AC73" s="51">
        <f>IF(AC$5&lt;=$A73,DATA!$B$53,0)</f>
        <v>-24000</v>
      </c>
      <c r="AD73" s="51">
        <f>IF(AD$5&lt;=$A73,DATA!$B$48,0)</f>
        <v>21600</v>
      </c>
      <c r="AE73" s="51">
        <f>IF(AE$5&lt;=$A73,DATA!$B$49,0)</f>
        <v>3600</v>
      </c>
      <c r="AF73" s="51">
        <f>IF(AF$5&lt;=$A73,DATA!$B$50,0)</f>
        <v>7400</v>
      </c>
      <c r="AH73" s="51">
        <f>SUM(C73:AF73)</f>
        <v>396564.5940030404</v>
      </c>
      <c r="AI73" s="51">
        <f>SUM(H73:M73)</f>
        <v>178592.24574057703</v>
      </c>
      <c r="AJ73" s="51">
        <f t="shared" si="26"/>
        <v>62940.17979657992</v>
      </c>
      <c r="AK73" s="51">
        <f t="shared" si="27"/>
        <v>155032.16846588347</v>
      </c>
      <c r="AM73" s="51">
        <f t="shared" si="28"/>
        <v>47103.358376259894</v>
      </c>
      <c r="AN73" s="51">
        <f t="shared" si="29"/>
        <v>-56895.489509173312</v>
      </c>
      <c r="AO73" s="51">
        <f t="shared" si="30"/>
        <v>-9792.1311329134187</v>
      </c>
    </row>
    <row r="74" spans="1:41" x14ac:dyDescent="0.35">
      <c r="A74" s="50">
        <f t="shared" si="24"/>
        <v>2078</v>
      </c>
      <c r="B74" s="50">
        <f t="shared" ref="B74:B99" si="33">B73+1</f>
        <v>114</v>
      </c>
      <c r="C74" s="51">
        <f>IF(A74&lt;=DATA!D$34,C$6,0)</f>
        <v>0</v>
      </c>
      <c r="D74" s="51">
        <f>IF(A74&lt;=DATA!D$35,D$6,0)</f>
        <v>0</v>
      </c>
      <c r="E74" s="51">
        <f t="shared" si="31"/>
        <v>155032.16846588347</v>
      </c>
      <c r="F74" s="51">
        <f t="shared" ref="F74:F100" si="34">E74*F$5</f>
        <v>1550.3216846588348</v>
      </c>
      <c r="G74" s="51">
        <f t="shared" ref="G74:G99" si="35">G73*(1+G$5)</f>
        <v>64198.983392511516</v>
      </c>
      <c r="H74" s="51">
        <f t="shared" ref="H74:H99" si="36">H73*(1+H$5)</f>
        <v>133356.99622100673</v>
      </c>
      <c r="I74" s="51">
        <f t="shared" ref="I74:I99" si="37">I73*(1+I$5)</f>
        <v>45439.729990836255</v>
      </c>
      <c r="J74" s="51">
        <f t="shared" ref="J74:J99" si="38">J73*(1+J$5)</f>
        <v>0</v>
      </c>
      <c r="K74" s="51">
        <f>IF(K$5=0,0,IF(ISNA(VLOOKUP($A74,'Amo1'!$B:$C,2,FALSE)=FALSE),0,VLOOKUP($A74,'Amo1'!$B:$C,2,FALSE)))</f>
        <v>0</v>
      </c>
      <c r="L74" s="51">
        <f>IF(L$5=0,0,IF(ISNA(VLOOKUP($A74,'Amo2'!$B:$C,2,FALSE)=FALSE),0,VLOOKUP($A74,'Amo2'!$B:$C,2,FALSE)))</f>
        <v>0</v>
      </c>
      <c r="M74" s="51">
        <f>IF(M$5=0,0,IF(ISNA(VLOOKUP($A74,'Amo3'!$B:$C,2,FALSE)=FALSE),0,VLOOKUP($A74,'Amo3'!$B:$C,2,FALSE)))</f>
        <v>0</v>
      </c>
      <c r="N74" s="51">
        <f>IF(N$5=0,0,IF(ISNA(VLOOKUP($A74,'Amo1'!$B:$E,4,FALSE)=FALSE),0,VLOOKUP($A74,'Amo1'!$B:$E,4,FALSE)))</f>
        <v>0</v>
      </c>
      <c r="O74" s="51">
        <f>IF(O$5=0,0,IF(ISNA(VLOOKUP($A74,'Amo2'!$B:$E,4,FALSE)=FALSE),0,VLOOKUP($A74,'Amo2'!$B:$E,4,FALSE)))</f>
        <v>0</v>
      </c>
      <c r="P74" s="51">
        <f>IF(P$5=0,0,IF(ISNA(VLOOKUP($A74,'Amo3'!$B:$E,4,FALSE)=FALSE),0,VLOOKUP($A74,'Amo3'!$B:$E,4,FALSE)))</f>
        <v>0</v>
      </c>
      <c r="Q74" s="51">
        <f t="shared" ref="Q74:Q99" si="39">Q73*(1+Q$5)</f>
        <v>-1967.2222021325213</v>
      </c>
      <c r="R74" s="51">
        <f t="shared" ref="R74:R99" si="40">R73*(1+R$5)</f>
        <v>-1967.2222021325213</v>
      </c>
      <c r="S74" s="51">
        <f t="shared" ref="S74:S99" si="41">S73*(1+S$5)</f>
        <v>0</v>
      </c>
      <c r="T74" s="51">
        <f t="shared" ref="T74:T99" si="42">T73*(1+T$5)</f>
        <v>5901.6666063975626</v>
      </c>
      <c r="U74" s="51">
        <f t="shared" ref="U74:U99" si="43">U73*(1+U$5)</f>
        <v>7081.9999276770804</v>
      </c>
      <c r="V74" s="51">
        <f t="shared" ref="V74:V99" si="44">V73*(1+V$5)</f>
        <v>0</v>
      </c>
      <c r="W74" s="51">
        <f>IF($A74=W$5,DATA!$B$15,0)</f>
        <v>0</v>
      </c>
      <c r="X74" s="51">
        <f>IF($A74=X$5,DATA!$B$16,0)</f>
        <v>0</v>
      </c>
      <c r="Y74" s="51">
        <f>IF(Y$5&gt;=$A74,DATA!$B$42,0)</f>
        <v>0</v>
      </c>
      <c r="Z74" s="51">
        <f>IF(Z$5&gt;=$A74,DATA!$B$43,0)</f>
        <v>0</v>
      </c>
      <c r="AA74" s="51">
        <f>IF(AA$5&gt;=$A74,DATA!$B$44,0)</f>
        <v>0</v>
      </c>
      <c r="AB74" s="51">
        <f t="shared" ref="AB74:AB99" si="45">AB73</f>
        <v>-29000</v>
      </c>
      <c r="AC74" s="51">
        <f>IF(AC$5&lt;=$A74,DATA!$B$53,0)</f>
        <v>-24000</v>
      </c>
      <c r="AD74" s="51">
        <f>IF(AD$5&lt;=$A74,DATA!$B$48,0)</f>
        <v>21600</v>
      </c>
      <c r="AE74" s="51">
        <f>IF(AE$5&lt;=$A74,DATA!$B$49,0)</f>
        <v>3600</v>
      </c>
      <c r="AF74" s="51">
        <f>IF(AF$5&lt;=$A74,DATA!$B$50,0)</f>
        <v>7400</v>
      </c>
      <c r="AH74" s="51">
        <f t="shared" ref="AH74:AH99" si="46">SUM(C74:AF74)</f>
        <v>388227.42188470642</v>
      </c>
      <c r="AI74" s="51">
        <f t="shared" ref="AI74:AI99" si="47">SUM(H74:M74)</f>
        <v>178796.72621184299</v>
      </c>
      <c r="AJ74" s="51">
        <f t="shared" si="26"/>
        <v>64198.983392511516</v>
      </c>
      <c r="AK74" s="51">
        <f t="shared" si="27"/>
        <v>145231.7122803519</v>
      </c>
      <c r="AM74" s="51">
        <f t="shared" si="28"/>
        <v>47133.988218733473</v>
      </c>
      <c r="AN74" s="51">
        <f t="shared" si="29"/>
        <v>-56934.444404265043</v>
      </c>
      <c r="AO74" s="51">
        <f t="shared" si="30"/>
        <v>-9800.4561855315696</v>
      </c>
    </row>
    <row r="75" spans="1:41" x14ac:dyDescent="0.35">
      <c r="A75" s="50">
        <f t="shared" si="24"/>
        <v>2079</v>
      </c>
      <c r="B75" s="50">
        <f t="shared" si="33"/>
        <v>115</v>
      </c>
      <c r="C75" s="51">
        <f>IF(A75&lt;=DATA!D$34,C$6,0)</f>
        <v>0</v>
      </c>
      <c r="D75" s="51">
        <f>IF(A75&lt;=DATA!D$35,D$6,0)</f>
        <v>0</v>
      </c>
      <c r="E75" s="51">
        <f t="shared" si="31"/>
        <v>145231.7122803519</v>
      </c>
      <c r="F75" s="51">
        <f t="shared" si="34"/>
        <v>1452.3171228035189</v>
      </c>
      <c r="G75" s="51">
        <f t="shared" si="35"/>
        <v>65482.963060361748</v>
      </c>
      <c r="H75" s="51">
        <f t="shared" si="36"/>
        <v>134023.78120211174</v>
      </c>
      <c r="I75" s="51">
        <f t="shared" si="37"/>
        <v>44985.332690927891</v>
      </c>
      <c r="J75" s="51">
        <f t="shared" si="38"/>
        <v>0</v>
      </c>
      <c r="K75" s="51">
        <f>IF(K$5=0,0,IF(ISNA(VLOOKUP($A75,'Amo1'!$B:$C,2,FALSE)=FALSE),0,VLOOKUP($A75,'Amo1'!$B:$C,2,FALSE)))</f>
        <v>0</v>
      </c>
      <c r="L75" s="51">
        <f>IF(L$5=0,0,IF(ISNA(VLOOKUP($A75,'Amo2'!$B:$C,2,FALSE)=FALSE),0,VLOOKUP($A75,'Amo2'!$B:$C,2,FALSE)))</f>
        <v>0</v>
      </c>
      <c r="M75" s="51">
        <f>IF(M$5=0,0,IF(ISNA(VLOOKUP($A75,'Amo3'!$B:$C,2,FALSE)=FALSE),0,VLOOKUP($A75,'Amo3'!$B:$C,2,FALSE)))</f>
        <v>0</v>
      </c>
      <c r="N75" s="51">
        <f>IF(N$5=0,0,IF(ISNA(VLOOKUP($A75,'Amo1'!$B:$E,4,FALSE)=FALSE),0,VLOOKUP($A75,'Amo1'!$B:$E,4,FALSE)))</f>
        <v>0</v>
      </c>
      <c r="O75" s="51">
        <f>IF(O$5=0,0,IF(ISNA(VLOOKUP($A75,'Amo2'!$B:$E,4,FALSE)=FALSE),0,VLOOKUP($A75,'Amo2'!$B:$E,4,FALSE)))</f>
        <v>0</v>
      </c>
      <c r="P75" s="51">
        <f>IF(P$5=0,0,IF(ISNA(VLOOKUP($A75,'Amo3'!$B:$E,4,FALSE)=FALSE),0,VLOOKUP($A75,'Amo3'!$B:$E,4,FALSE)))</f>
        <v>0</v>
      </c>
      <c r="Q75" s="51">
        <f t="shared" si="39"/>
        <v>-1986.8944241538466</v>
      </c>
      <c r="R75" s="51">
        <f t="shared" si="40"/>
        <v>-1986.8944241538466</v>
      </c>
      <c r="S75" s="51">
        <f t="shared" si="41"/>
        <v>0</v>
      </c>
      <c r="T75" s="51">
        <f t="shared" si="42"/>
        <v>5960.6832724615388</v>
      </c>
      <c r="U75" s="51">
        <f t="shared" si="43"/>
        <v>7152.8199269538509</v>
      </c>
      <c r="V75" s="51">
        <f t="shared" si="44"/>
        <v>0</v>
      </c>
      <c r="W75" s="51">
        <f>IF($A75=W$5,DATA!$B$15,0)</f>
        <v>0</v>
      </c>
      <c r="X75" s="51">
        <f>IF($A75=X$5,DATA!$B$16,0)</f>
        <v>0</v>
      </c>
      <c r="Y75" s="51">
        <f>IF(Y$5&gt;=$A75,DATA!$B$42,0)</f>
        <v>0</v>
      </c>
      <c r="Z75" s="51">
        <f>IF(Z$5&gt;=$A75,DATA!$B$43,0)</f>
        <v>0</v>
      </c>
      <c r="AA75" s="51">
        <f>IF(AA$5&gt;=$A75,DATA!$B$44,0)</f>
        <v>0</v>
      </c>
      <c r="AB75" s="51">
        <f t="shared" si="45"/>
        <v>-29000</v>
      </c>
      <c r="AC75" s="51">
        <f>IF(AC$5&lt;=$A75,DATA!$B$53,0)</f>
        <v>-24000</v>
      </c>
      <c r="AD75" s="51">
        <f>IF(AD$5&lt;=$A75,DATA!$B$48,0)</f>
        <v>21600</v>
      </c>
      <c r="AE75" s="51">
        <f>IF(AE$5&lt;=$A75,DATA!$B$49,0)</f>
        <v>3600</v>
      </c>
      <c r="AF75" s="51">
        <f>IF(AF$5&lt;=$A75,DATA!$B$50,0)</f>
        <v>7400</v>
      </c>
      <c r="AH75" s="51">
        <f t="shared" si="46"/>
        <v>379915.82070766448</v>
      </c>
      <c r="AI75" s="51">
        <f t="shared" si="47"/>
        <v>179009.11389303964</v>
      </c>
      <c r="AJ75" s="51">
        <f t="shared" si="26"/>
        <v>65482.963060361748</v>
      </c>
      <c r="AK75" s="51">
        <f t="shared" si="27"/>
        <v>135423.74375426309</v>
      </c>
      <c r="AM75" s="51">
        <f t="shared" si="28"/>
        <v>47165.820322218904</v>
      </c>
      <c r="AN75" s="51">
        <f t="shared" si="29"/>
        <v>-56973.788848307697</v>
      </c>
      <c r="AO75" s="51">
        <f t="shared" si="30"/>
        <v>-9807.9685260887927</v>
      </c>
    </row>
    <row r="76" spans="1:41" x14ac:dyDescent="0.35">
      <c r="A76" s="50">
        <f t="shared" si="24"/>
        <v>2080</v>
      </c>
      <c r="B76" s="50">
        <f t="shared" si="33"/>
        <v>116</v>
      </c>
      <c r="C76" s="51">
        <f>IF(A76&lt;=DATA!D$34,C$6,0)</f>
        <v>0</v>
      </c>
      <c r="D76" s="51">
        <f>IF(A76&lt;=DATA!D$35,D$6,0)</f>
        <v>0</v>
      </c>
      <c r="E76" s="51">
        <f t="shared" si="31"/>
        <v>135423.74375426309</v>
      </c>
      <c r="F76" s="51">
        <f t="shared" si="34"/>
        <v>1354.2374375426309</v>
      </c>
      <c r="G76" s="51">
        <f t="shared" si="35"/>
        <v>66792.622321568982</v>
      </c>
      <c r="H76" s="51">
        <f t="shared" si="36"/>
        <v>134693.9001081223</v>
      </c>
      <c r="I76" s="51">
        <f t="shared" si="37"/>
        <v>44535.479364018611</v>
      </c>
      <c r="J76" s="51">
        <f t="shared" si="38"/>
        <v>0</v>
      </c>
      <c r="K76" s="51">
        <f>IF(K$5=0,0,IF(ISNA(VLOOKUP($A76,'Amo1'!$B:$C,2,FALSE)=FALSE),0,VLOOKUP($A76,'Amo1'!$B:$C,2,FALSE)))</f>
        <v>0</v>
      </c>
      <c r="L76" s="51">
        <f>IF(L$5=0,0,IF(ISNA(VLOOKUP($A76,'Amo2'!$B:$C,2,FALSE)=FALSE),0,VLOOKUP($A76,'Amo2'!$B:$C,2,FALSE)))</f>
        <v>0</v>
      </c>
      <c r="M76" s="51">
        <f>IF(M$5=0,0,IF(ISNA(VLOOKUP($A76,'Amo3'!$B:$C,2,FALSE)=FALSE),0,VLOOKUP($A76,'Amo3'!$B:$C,2,FALSE)))</f>
        <v>0</v>
      </c>
      <c r="N76" s="51">
        <f>IF(N$5=0,0,IF(ISNA(VLOOKUP($A76,'Amo1'!$B:$E,4,FALSE)=FALSE),0,VLOOKUP($A76,'Amo1'!$B:$E,4,FALSE)))</f>
        <v>0</v>
      </c>
      <c r="O76" s="51">
        <f>IF(O$5=0,0,IF(ISNA(VLOOKUP($A76,'Amo2'!$B:$E,4,FALSE)=FALSE),0,VLOOKUP($A76,'Amo2'!$B:$E,4,FALSE)))</f>
        <v>0</v>
      </c>
      <c r="P76" s="51">
        <f>IF(P$5=0,0,IF(ISNA(VLOOKUP($A76,'Amo3'!$B:$E,4,FALSE)=FALSE),0,VLOOKUP($A76,'Amo3'!$B:$E,4,FALSE)))</f>
        <v>0</v>
      </c>
      <c r="Q76" s="51">
        <f t="shared" si="39"/>
        <v>-2006.763368395385</v>
      </c>
      <c r="R76" s="51">
        <f t="shared" si="40"/>
        <v>-2006.763368395385</v>
      </c>
      <c r="S76" s="51">
        <f t="shared" si="41"/>
        <v>0</v>
      </c>
      <c r="T76" s="51">
        <f t="shared" si="42"/>
        <v>6020.2901051861545</v>
      </c>
      <c r="U76" s="51">
        <f t="shared" si="43"/>
        <v>7224.348126223389</v>
      </c>
      <c r="V76" s="51">
        <f t="shared" si="44"/>
        <v>0</v>
      </c>
      <c r="W76" s="51">
        <f>IF($A76=W$5,DATA!$B$15,0)</f>
        <v>0</v>
      </c>
      <c r="X76" s="51">
        <f>IF($A76=X$5,DATA!$B$16,0)</f>
        <v>0</v>
      </c>
      <c r="Y76" s="51">
        <f>IF(Y$5&gt;=$A76,DATA!$B$42,0)</f>
        <v>0</v>
      </c>
      <c r="Z76" s="51">
        <f>IF(Z$5&gt;=$A76,DATA!$B$43,0)</f>
        <v>0</v>
      </c>
      <c r="AA76" s="51">
        <f>IF(AA$5&gt;=$A76,DATA!$B$44,0)</f>
        <v>0</v>
      </c>
      <c r="AB76" s="51">
        <f t="shared" si="45"/>
        <v>-29000</v>
      </c>
      <c r="AC76" s="51">
        <f>IF(AC$5&lt;=$A76,DATA!$B$53,0)</f>
        <v>-24000</v>
      </c>
      <c r="AD76" s="51">
        <f>IF(AD$5&lt;=$A76,DATA!$B$48,0)</f>
        <v>21600</v>
      </c>
      <c r="AE76" s="51">
        <f>IF(AE$5&lt;=$A76,DATA!$B$49,0)</f>
        <v>3600</v>
      </c>
      <c r="AF76" s="51">
        <f>IF(AF$5&lt;=$A76,DATA!$B$50,0)</f>
        <v>7400</v>
      </c>
      <c r="AH76" s="51">
        <f t="shared" si="46"/>
        <v>371631.09448013437</v>
      </c>
      <c r="AI76" s="51">
        <f t="shared" si="47"/>
        <v>179229.37947214092</v>
      </c>
      <c r="AJ76" s="51">
        <f t="shared" si="26"/>
        <v>66792.622321568982</v>
      </c>
      <c r="AK76" s="51">
        <f t="shared" si="27"/>
        <v>125609.09268642447</v>
      </c>
      <c r="AM76" s="51">
        <f t="shared" si="28"/>
        <v>47198.875668952176</v>
      </c>
      <c r="AN76" s="51">
        <f t="shared" si="29"/>
        <v>-57013.526736790773</v>
      </c>
      <c r="AO76" s="51">
        <f t="shared" si="30"/>
        <v>-9814.6510678385966</v>
      </c>
    </row>
    <row r="77" spans="1:41" x14ac:dyDescent="0.35">
      <c r="A77" s="50">
        <f t="shared" si="24"/>
        <v>2081</v>
      </c>
      <c r="B77" s="50">
        <f t="shared" si="33"/>
        <v>117</v>
      </c>
      <c r="C77" s="51">
        <f>IF(A77&lt;=DATA!D$34,C$6,0)</f>
        <v>0</v>
      </c>
      <c r="D77" s="51">
        <f>IF(A77&lt;=DATA!D$35,D$6,0)</f>
        <v>0</v>
      </c>
      <c r="E77" s="51">
        <f t="shared" si="31"/>
        <v>125609.0926864245</v>
      </c>
      <c r="F77" s="51">
        <f t="shared" si="34"/>
        <v>1256.0909268642449</v>
      </c>
      <c r="G77" s="51">
        <f t="shared" si="35"/>
        <v>68128.474768000364</v>
      </c>
      <c r="H77" s="51">
        <f t="shared" si="36"/>
        <v>135367.36960866291</v>
      </c>
      <c r="I77" s="51">
        <f t="shared" si="37"/>
        <v>44090.124570378423</v>
      </c>
      <c r="J77" s="51">
        <f t="shared" si="38"/>
        <v>0</v>
      </c>
      <c r="K77" s="51">
        <f>IF(K$5=0,0,IF(ISNA(VLOOKUP($A77,'Amo1'!$B:$C,2,FALSE)=FALSE),0,VLOOKUP($A77,'Amo1'!$B:$C,2,FALSE)))</f>
        <v>0</v>
      </c>
      <c r="L77" s="51">
        <f>IF(L$5=0,0,IF(ISNA(VLOOKUP($A77,'Amo2'!$B:$C,2,FALSE)=FALSE),0,VLOOKUP($A77,'Amo2'!$B:$C,2,FALSE)))</f>
        <v>0</v>
      </c>
      <c r="M77" s="51">
        <f>IF(M$5=0,0,IF(ISNA(VLOOKUP($A77,'Amo3'!$B:$C,2,FALSE)=FALSE),0,VLOOKUP($A77,'Amo3'!$B:$C,2,FALSE)))</f>
        <v>0</v>
      </c>
      <c r="N77" s="51">
        <f>IF(N$5=0,0,IF(ISNA(VLOOKUP($A77,'Amo1'!$B:$E,4,FALSE)=FALSE),0,VLOOKUP($A77,'Amo1'!$B:$E,4,FALSE)))</f>
        <v>0</v>
      </c>
      <c r="O77" s="51">
        <f>IF(O$5=0,0,IF(ISNA(VLOOKUP($A77,'Amo2'!$B:$E,4,FALSE)=FALSE),0,VLOOKUP($A77,'Amo2'!$B:$E,4,FALSE)))</f>
        <v>0</v>
      </c>
      <c r="P77" s="51">
        <f>IF(P$5=0,0,IF(ISNA(VLOOKUP($A77,'Amo3'!$B:$E,4,FALSE)=FALSE),0,VLOOKUP($A77,'Amo3'!$B:$E,4,FALSE)))</f>
        <v>0</v>
      </c>
      <c r="Q77" s="51">
        <f t="shared" si="39"/>
        <v>-2026.8310020793388</v>
      </c>
      <c r="R77" s="51">
        <f t="shared" si="40"/>
        <v>-2026.8310020793388</v>
      </c>
      <c r="S77" s="51">
        <f t="shared" si="41"/>
        <v>0</v>
      </c>
      <c r="T77" s="51">
        <f t="shared" si="42"/>
        <v>6080.4930062380163</v>
      </c>
      <c r="U77" s="51">
        <f t="shared" si="43"/>
        <v>7296.5916074856232</v>
      </c>
      <c r="V77" s="51">
        <f t="shared" si="44"/>
        <v>0</v>
      </c>
      <c r="W77" s="51">
        <f>IF($A77=W$5,DATA!$B$15,0)</f>
        <v>0</v>
      </c>
      <c r="X77" s="51">
        <f>IF($A77=X$5,DATA!$B$16,0)</f>
        <v>0</v>
      </c>
      <c r="Y77" s="51">
        <f>IF(Y$5&gt;=$A77,DATA!$B$42,0)</f>
        <v>0</v>
      </c>
      <c r="Z77" s="51">
        <f>IF(Z$5&gt;=$A77,DATA!$B$43,0)</f>
        <v>0</v>
      </c>
      <c r="AA77" s="51">
        <f>IF(AA$5&gt;=$A77,DATA!$B$44,0)</f>
        <v>0</v>
      </c>
      <c r="AB77" s="51">
        <f t="shared" si="45"/>
        <v>-29000</v>
      </c>
      <c r="AC77" s="51">
        <f>IF(AC$5&lt;=$A77,DATA!$B$53,0)</f>
        <v>-24000</v>
      </c>
      <c r="AD77" s="51">
        <f>IF(AD$5&lt;=$A77,DATA!$B$48,0)</f>
        <v>21600</v>
      </c>
      <c r="AE77" s="51">
        <f>IF(AE$5&lt;=$A77,DATA!$B$49,0)</f>
        <v>3600</v>
      </c>
      <c r="AF77" s="51">
        <f>IF(AF$5&lt;=$A77,DATA!$B$50,0)</f>
        <v>7400</v>
      </c>
      <c r="AH77" s="51">
        <f t="shared" si="46"/>
        <v>363374.57516989537</v>
      </c>
      <c r="AI77" s="51">
        <f t="shared" si="47"/>
        <v>179457.49417904133</v>
      </c>
      <c r="AJ77" s="51">
        <f t="shared" si="26"/>
        <v>68128.474768000364</v>
      </c>
      <c r="AK77" s="51">
        <f t="shared" si="27"/>
        <v>115788.60622285368</v>
      </c>
      <c r="AM77" s="51">
        <f t="shared" si="28"/>
        <v>47233.175540587887</v>
      </c>
      <c r="AN77" s="51">
        <f t="shared" si="29"/>
        <v>-57053.662004158679</v>
      </c>
      <c r="AO77" s="51">
        <f t="shared" si="30"/>
        <v>-9820.4864635707927</v>
      </c>
    </row>
    <row r="78" spans="1:41" x14ac:dyDescent="0.35">
      <c r="A78" s="50">
        <f t="shared" si="24"/>
        <v>2082</v>
      </c>
      <c r="B78" s="50">
        <f t="shared" si="33"/>
        <v>118</v>
      </c>
      <c r="C78" s="51">
        <f>IF(A78&lt;=DATA!D$34,C$6,0)</f>
        <v>0</v>
      </c>
      <c r="D78" s="51">
        <f>IF(A78&lt;=DATA!D$35,D$6,0)</f>
        <v>0</v>
      </c>
      <c r="E78" s="51">
        <f t="shared" si="31"/>
        <v>115788.6062228537</v>
      </c>
      <c r="F78" s="51">
        <f t="shared" si="34"/>
        <v>1157.8860622285372</v>
      </c>
      <c r="G78" s="51">
        <f t="shared" si="35"/>
        <v>69491.044263360367</v>
      </c>
      <c r="H78" s="51">
        <f t="shared" si="36"/>
        <v>136044.20645670622</v>
      </c>
      <c r="I78" s="51">
        <f t="shared" si="37"/>
        <v>43649.22332467464</v>
      </c>
      <c r="J78" s="51">
        <f t="shared" si="38"/>
        <v>0</v>
      </c>
      <c r="K78" s="51">
        <f>IF(K$5=0,0,IF(ISNA(VLOOKUP($A78,'Amo1'!$B:$C,2,FALSE)=FALSE),0,VLOOKUP($A78,'Amo1'!$B:$C,2,FALSE)))</f>
        <v>0</v>
      </c>
      <c r="L78" s="51">
        <f>IF(L$5=0,0,IF(ISNA(VLOOKUP($A78,'Amo2'!$B:$C,2,FALSE)=FALSE),0,VLOOKUP($A78,'Amo2'!$B:$C,2,FALSE)))</f>
        <v>0</v>
      </c>
      <c r="M78" s="51">
        <f>IF(M$5=0,0,IF(ISNA(VLOOKUP($A78,'Amo3'!$B:$C,2,FALSE)=FALSE),0,VLOOKUP($A78,'Amo3'!$B:$C,2,FALSE)))</f>
        <v>0</v>
      </c>
      <c r="N78" s="51">
        <f>IF(N$5=0,0,IF(ISNA(VLOOKUP($A78,'Amo1'!$B:$E,4,FALSE)=FALSE),0,VLOOKUP($A78,'Amo1'!$B:$E,4,FALSE)))</f>
        <v>0</v>
      </c>
      <c r="O78" s="51">
        <f>IF(O$5=0,0,IF(ISNA(VLOOKUP($A78,'Amo2'!$B:$E,4,FALSE)=FALSE),0,VLOOKUP($A78,'Amo2'!$B:$E,4,FALSE)))</f>
        <v>0</v>
      </c>
      <c r="P78" s="51">
        <f>IF(P$5=0,0,IF(ISNA(VLOOKUP($A78,'Amo3'!$B:$E,4,FALSE)=FALSE),0,VLOOKUP($A78,'Amo3'!$B:$E,4,FALSE)))</f>
        <v>0</v>
      </c>
      <c r="Q78" s="51">
        <f t="shared" si="39"/>
        <v>-2047.0993121001322</v>
      </c>
      <c r="R78" s="51">
        <f t="shared" si="40"/>
        <v>-2047.0993121001322</v>
      </c>
      <c r="S78" s="51">
        <f t="shared" si="41"/>
        <v>0</v>
      </c>
      <c r="T78" s="51">
        <f t="shared" si="42"/>
        <v>6141.2979363003969</v>
      </c>
      <c r="U78" s="51">
        <f t="shared" si="43"/>
        <v>7369.5575235604792</v>
      </c>
      <c r="V78" s="51">
        <f t="shared" si="44"/>
        <v>0</v>
      </c>
      <c r="W78" s="51">
        <f>IF($A78=W$5,DATA!$B$15,0)</f>
        <v>0</v>
      </c>
      <c r="X78" s="51">
        <f>IF($A78=X$5,DATA!$B$16,0)</f>
        <v>0</v>
      </c>
      <c r="Y78" s="51">
        <f>IF(Y$5&gt;=$A78,DATA!$B$42,0)</f>
        <v>0</v>
      </c>
      <c r="Z78" s="51">
        <f>IF(Z$5&gt;=$A78,DATA!$B$43,0)</f>
        <v>0</v>
      </c>
      <c r="AA78" s="51">
        <f>IF(AA$5&gt;=$A78,DATA!$B$44,0)</f>
        <v>0</v>
      </c>
      <c r="AB78" s="51">
        <f t="shared" si="45"/>
        <v>-29000</v>
      </c>
      <c r="AC78" s="51">
        <f>IF(AC$5&lt;=$A78,DATA!$B$53,0)</f>
        <v>-24000</v>
      </c>
      <c r="AD78" s="51">
        <f>IF(AD$5&lt;=$A78,DATA!$B$48,0)</f>
        <v>21600</v>
      </c>
      <c r="AE78" s="51">
        <f>IF(AE$5&lt;=$A78,DATA!$B$49,0)</f>
        <v>3600</v>
      </c>
      <c r="AF78" s="51">
        <f>IF(AF$5&lt;=$A78,DATA!$B$50,0)</f>
        <v>7400</v>
      </c>
      <c r="AH78" s="51">
        <f t="shared" si="46"/>
        <v>355147.62316548405</v>
      </c>
      <c r="AI78" s="51">
        <f t="shared" si="47"/>
        <v>179693.42978138087</v>
      </c>
      <c r="AJ78" s="51">
        <f t="shared" si="26"/>
        <v>69491.044263360367</v>
      </c>
      <c r="AK78" s="51">
        <f t="shared" si="27"/>
        <v>105963.14912074282</v>
      </c>
      <c r="AM78" s="51">
        <f t="shared" si="28"/>
        <v>47268.741522089418</v>
      </c>
      <c r="AN78" s="51">
        <f t="shared" si="29"/>
        <v>-57094.198624200268</v>
      </c>
      <c r="AO78" s="51">
        <f t="shared" si="30"/>
        <v>-9825.4571021108495</v>
      </c>
    </row>
    <row r="79" spans="1:41" x14ac:dyDescent="0.35">
      <c r="A79" s="50">
        <f t="shared" si="24"/>
        <v>2083</v>
      </c>
      <c r="B79" s="50">
        <f t="shared" si="33"/>
        <v>119</v>
      </c>
      <c r="C79" s="51">
        <f>IF(A79&lt;=DATA!D$34,C$6,0)</f>
        <v>0</v>
      </c>
      <c r="D79" s="51">
        <f>IF(A79&lt;=DATA!D$35,D$6,0)</f>
        <v>0</v>
      </c>
      <c r="E79" s="51">
        <f t="shared" si="31"/>
        <v>105963.14912074286</v>
      </c>
      <c r="F79" s="51">
        <f t="shared" si="34"/>
        <v>1059.6314912074286</v>
      </c>
      <c r="G79" s="51">
        <f t="shared" si="35"/>
        <v>70880.865148627578</v>
      </c>
      <c r="H79" s="51">
        <f t="shared" si="36"/>
        <v>136724.42748898975</v>
      </c>
      <c r="I79" s="51">
        <f t="shared" si="37"/>
        <v>43212.731091427893</v>
      </c>
      <c r="J79" s="51">
        <f t="shared" si="38"/>
        <v>0</v>
      </c>
      <c r="K79" s="51">
        <f>IF(K$5=0,0,IF(ISNA(VLOOKUP($A79,'Amo1'!$B:$C,2,FALSE)=FALSE),0,VLOOKUP($A79,'Amo1'!$B:$C,2,FALSE)))</f>
        <v>0</v>
      </c>
      <c r="L79" s="51">
        <f>IF(L$5=0,0,IF(ISNA(VLOOKUP($A79,'Amo2'!$B:$C,2,FALSE)=FALSE),0,VLOOKUP($A79,'Amo2'!$B:$C,2,FALSE)))</f>
        <v>0</v>
      </c>
      <c r="M79" s="51">
        <f>IF(M$5=0,0,IF(ISNA(VLOOKUP($A79,'Amo3'!$B:$C,2,FALSE)=FALSE),0,VLOOKUP($A79,'Amo3'!$B:$C,2,FALSE)))</f>
        <v>0</v>
      </c>
      <c r="N79" s="51">
        <f>IF(N$5=0,0,IF(ISNA(VLOOKUP($A79,'Amo1'!$B:$E,4,FALSE)=FALSE),0,VLOOKUP($A79,'Amo1'!$B:$E,4,FALSE)))</f>
        <v>0</v>
      </c>
      <c r="O79" s="51">
        <f>IF(O$5=0,0,IF(ISNA(VLOOKUP($A79,'Amo2'!$B:$E,4,FALSE)=FALSE),0,VLOOKUP($A79,'Amo2'!$B:$E,4,FALSE)))</f>
        <v>0</v>
      </c>
      <c r="P79" s="51">
        <f>IF(P$5=0,0,IF(ISNA(VLOOKUP($A79,'Amo3'!$B:$E,4,FALSE)=FALSE),0,VLOOKUP($A79,'Amo3'!$B:$E,4,FALSE)))</f>
        <v>0</v>
      </c>
      <c r="Q79" s="51">
        <f t="shared" si="39"/>
        <v>-2067.5703052211334</v>
      </c>
      <c r="R79" s="51">
        <f t="shared" si="40"/>
        <v>-2067.5703052211334</v>
      </c>
      <c r="S79" s="51">
        <f t="shared" si="41"/>
        <v>0</v>
      </c>
      <c r="T79" s="51">
        <f t="shared" si="42"/>
        <v>6202.7109156634006</v>
      </c>
      <c r="U79" s="51">
        <f t="shared" si="43"/>
        <v>7443.2530987960845</v>
      </c>
      <c r="V79" s="51">
        <f t="shared" si="44"/>
        <v>0</v>
      </c>
      <c r="W79" s="51">
        <f>IF($A79=W$5,DATA!$B$15,0)</f>
        <v>0</v>
      </c>
      <c r="X79" s="51">
        <f>IF($A79=X$5,DATA!$B$16,0)</f>
        <v>0</v>
      </c>
      <c r="Y79" s="51">
        <f>IF(Y$5&gt;=$A79,DATA!$B$42,0)</f>
        <v>0</v>
      </c>
      <c r="Z79" s="51">
        <f>IF(Z$5&gt;=$A79,DATA!$B$43,0)</f>
        <v>0</v>
      </c>
      <c r="AA79" s="51">
        <f>IF(AA$5&gt;=$A79,DATA!$B$44,0)</f>
        <v>0</v>
      </c>
      <c r="AB79" s="51">
        <f t="shared" si="45"/>
        <v>-29000</v>
      </c>
      <c r="AC79" s="51">
        <f>IF(AC$5&lt;=$A79,DATA!$B$53,0)</f>
        <v>-24000</v>
      </c>
      <c r="AD79" s="51">
        <f>IF(AD$5&lt;=$A79,DATA!$B$48,0)</f>
        <v>21600</v>
      </c>
      <c r="AE79" s="51">
        <f>IF(AE$5&lt;=$A79,DATA!$B$49,0)</f>
        <v>3600</v>
      </c>
      <c r="AF79" s="51">
        <f>IF(AF$5&lt;=$A79,DATA!$B$50,0)</f>
        <v>7400</v>
      </c>
      <c r="AH79" s="51">
        <f t="shared" si="46"/>
        <v>346951.62774501275</v>
      </c>
      <c r="AI79" s="51">
        <f t="shared" si="47"/>
        <v>179937.15858041763</v>
      </c>
      <c r="AJ79" s="51">
        <f t="shared" si="26"/>
        <v>70880.865148627578</v>
      </c>
      <c r="AK79" s="51">
        <f t="shared" si="27"/>
        <v>96133.604015967547</v>
      </c>
      <c r="AM79" s="51">
        <f t="shared" si="28"/>
        <v>47305.595505666912</v>
      </c>
      <c r="AN79" s="51">
        <f t="shared" si="29"/>
        <v>-57135.140610442264</v>
      </c>
      <c r="AO79" s="51">
        <f t="shared" si="30"/>
        <v>-9829.5451047753522</v>
      </c>
    </row>
    <row r="80" spans="1:41" x14ac:dyDescent="0.35">
      <c r="A80" s="50">
        <f t="shared" si="24"/>
        <v>2084</v>
      </c>
      <c r="B80" s="50">
        <f t="shared" si="33"/>
        <v>120</v>
      </c>
      <c r="C80" s="51">
        <f>IF(A80&lt;=DATA!D$34,C$6,0)</f>
        <v>0</v>
      </c>
      <c r="D80" s="51">
        <f>IF(A80&lt;=DATA!D$35,D$6,0)</f>
        <v>0</v>
      </c>
      <c r="E80" s="51">
        <f t="shared" si="31"/>
        <v>96133.604015967518</v>
      </c>
      <c r="F80" s="51">
        <f t="shared" si="34"/>
        <v>961.33604015967524</v>
      </c>
      <c r="G80" s="51">
        <f t="shared" si="35"/>
        <v>72298.482451600124</v>
      </c>
      <c r="H80" s="51">
        <f t="shared" si="36"/>
        <v>137408.04962643469</v>
      </c>
      <c r="I80" s="51">
        <f t="shared" si="37"/>
        <v>42780.603780513615</v>
      </c>
      <c r="J80" s="51">
        <f t="shared" si="38"/>
        <v>0</v>
      </c>
      <c r="K80" s="51">
        <f>IF(K$5=0,0,IF(ISNA(VLOOKUP($A80,'Amo1'!$B:$C,2,FALSE)=FALSE),0,VLOOKUP($A80,'Amo1'!$B:$C,2,FALSE)))</f>
        <v>0</v>
      </c>
      <c r="L80" s="51">
        <f>IF(L$5=0,0,IF(ISNA(VLOOKUP($A80,'Amo2'!$B:$C,2,FALSE)=FALSE),0,VLOOKUP($A80,'Amo2'!$B:$C,2,FALSE)))</f>
        <v>0</v>
      </c>
      <c r="M80" s="51">
        <f>IF(M$5=0,0,IF(ISNA(VLOOKUP($A80,'Amo3'!$B:$C,2,FALSE)=FALSE),0,VLOOKUP($A80,'Amo3'!$B:$C,2,FALSE)))</f>
        <v>0</v>
      </c>
      <c r="N80" s="51">
        <f>IF(N$5=0,0,IF(ISNA(VLOOKUP($A80,'Amo1'!$B:$E,4,FALSE)=FALSE),0,VLOOKUP($A80,'Amo1'!$B:$E,4,FALSE)))</f>
        <v>0</v>
      </c>
      <c r="O80" s="51">
        <f>IF(O$5=0,0,IF(ISNA(VLOOKUP($A80,'Amo2'!$B:$E,4,FALSE)=FALSE),0,VLOOKUP($A80,'Amo2'!$B:$E,4,FALSE)))</f>
        <v>0</v>
      </c>
      <c r="P80" s="51">
        <f>IF(P$5=0,0,IF(ISNA(VLOOKUP($A80,'Amo3'!$B:$E,4,FALSE)=FALSE),0,VLOOKUP($A80,'Amo3'!$B:$E,4,FALSE)))</f>
        <v>0</v>
      </c>
      <c r="Q80" s="51">
        <f t="shared" si="39"/>
        <v>-2088.2460082733446</v>
      </c>
      <c r="R80" s="51">
        <f t="shared" si="40"/>
        <v>-2088.2460082733446</v>
      </c>
      <c r="S80" s="51">
        <f t="shared" si="41"/>
        <v>0</v>
      </c>
      <c r="T80" s="51">
        <f t="shared" si="42"/>
        <v>6264.7380248200343</v>
      </c>
      <c r="U80" s="51">
        <f t="shared" si="43"/>
        <v>7517.685629784045</v>
      </c>
      <c r="V80" s="51">
        <f t="shared" si="44"/>
        <v>0</v>
      </c>
      <c r="W80" s="51">
        <f>IF($A80=W$5,DATA!$B$15,0)</f>
        <v>0</v>
      </c>
      <c r="X80" s="51">
        <f>IF($A80=X$5,DATA!$B$16,0)</f>
        <v>0</v>
      </c>
      <c r="Y80" s="51">
        <f>IF(Y$5&gt;=$A80,DATA!$B$42,0)</f>
        <v>0</v>
      </c>
      <c r="Z80" s="51">
        <f>IF(Z$5&gt;=$A80,DATA!$B$43,0)</f>
        <v>0</v>
      </c>
      <c r="AA80" s="51">
        <f>IF(AA$5&gt;=$A80,DATA!$B$44,0)</f>
        <v>0</v>
      </c>
      <c r="AB80" s="51">
        <f t="shared" si="45"/>
        <v>-29000</v>
      </c>
      <c r="AC80" s="51">
        <f>IF(AC$5&lt;=$A80,DATA!$B$53,0)</f>
        <v>-24000</v>
      </c>
      <c r="AD80" s="51">
        <f>IF(AD$5&lt;=$A80,DATA!$B$48,0)</f>
        <v>21600</v>
      </c>
      <c r="AE80" s="51">
        <f>IF(AE$5&lt;=$A80,DATA!$B$49,0)</f>
        <v>3600</v>
      </c>
      <c r="AF80" s="51">
        <f>IF(AF$5&lt;=$A80,DATA!$B$50,0)</f>
        <v>7400</v>
      </c>
      <c r="AH80" s="51">
        <f t="shared" si="46"/>
        <v>338788.00755273306</v>
      </c>
      <c r="AI80" s="51">
        <f t="shared" si="47"/>
        <v>180188.65340694832</v>
      </c>
      <c r="AJ80" s="51">
        <f t="shared" si="26"/>
        <v>72298.482451600124</v>
      </c>
      <c r="AK80" s="51">
        <f t="shared" si="27"/>
        <v>86300.871694184621</v>
      </c>
      <c r="AM80" s="51">
        <f t="shared" si="28"/>
        <v>47343.75969476375</v>
      </c>
      <c r="AN80" s="51">
        <f t="shared" si="29"/>
        <v>-57176.49201654669</v>
      </c>
      <c r="AO80" s="51">
        <f t="shared" si="30"/>
        <v>-9832.7323217829398</v>
      </c>
    </row>
    <row r="81" spans="1:41" x14ac:dyDescent="0.35">
      <c r="A81" s="50">
        <f t="shared" si="24"/>
        <v>2085</v>
      </c>
      <c r="B81" s="50">
        <f t="shared" si="33"/>
        <v>121</v>
      </c>
      <c r="C81" s="51">
        <f>IF(A81&lt;=DATA!D$34,C$6,0)</f>
        <v>0</v>
      </c>
      <c r="D81" s="51">
        <f>IF(A81&lt;=DATA!D$35,D$6,0)</f>
        <v>0</v>
      </c>
      <c r="E81" s="51">
        <f t="shared" si="31"/>
        <v>86300.871694184578</v>
      </c>
      <c r="F81" s="51">
        <f t="shared" si="34"/>
        <v>863.00871694184582</v>
      </c>
      <c r="G81" s="51">
        <f t="shared" si="35"/>
        <v>73744.45210063213</v>
      </c>
      <c r="H81" s="51">
        <f t="shared" si="36"/>
        <v>138095.08987456685</v>
      </c>
      <c r="I81" s="51">
        <f t="shared" si="37"/>
        <v>42352.797742708477</v>
      </c>
      <c r="J81" s="51">
        <f t="shared" si="38"/>
        <v>0</v>
      </c>
      <c r="K81" s="51">
        <f>IF(K$5=0,0,IF(ISNA(VLOOKUP($A81,'Amo1'!$B:$C,2,FALSE)=FALSE),0,VLOOKUP($A81,'Amo1'!$B:$C,2,FALSE)))</f>
        <v>0</v>
      </c>
      <c r="L81" s="51">
        <f>IF(L$5=0,0,IF(ISNA(VLOOKUP($A81,'Amo2'!$B:$C,2,FALSE)=FALSE),0,VLOOKUP($A81,'Amo2'!$B:$C,2,FALSE)))</f>
        <v>0</v>
      </c>
      <c r="M81" s="51">
        <f>IF(M$5=0,0,IF(ISNA(VLOOKUP($A81,'Amo3'!$B:$C,2,FALSE)=FALSE),0,VLOOKUP($A81,'Amo3'!$B:$C,2,FALSE)))</f>
        <v>0</v>
      </c>
      <c r="N81" s="51">
        <f>IF(N$5=0,0,IF(ISNA(VLOOKUP($A81,'Amo1'!$B:$E,4,FALSE)=FALSE),0,VLOOKUP($A81,'Amo1'!$B:$E,4,FALSE)))</f>
        <v>0</v>
      </c>
      <c r="O81" s="51">
        <f>IF(O$5=0,0,IF(ISNA(VLOOKUP($A81,'Amo2'!$B:$E,4,FALSE)=FALSE),0,VLOOKUP($A81,'Amo2'!$B:$E,4,FALSE)))</f>
        <v>0</v>
      </c>
      <c r="P81" s="51">
        <f>IF(P$5=0,0,IF(ISNA(VLOOKUP($A81,'Amo3'!$B:$E,4,FALSE)=FALSE),0,VLOOKUP($A81,'Amo3'!$B:$E,4,FALSE)))</f>
        <v>0</v>
      </c>
      <c r="Q81" s="51">
        <f t="shared" si="39"/>
        <v>-2109.128468356078</v>
      </c>
      <c r="R81" s="51">
        <f t="shared" si="40"/>
        <v>-2109.128468356078</v>
      </c>
      <c r="S81" s="51">
        <f t="shared" si="41"/>
        <v>0</v>
      </c>
      <c r="T81" s="51">
        <f t="shared" si="42"/>
        <v>6327.3854050682348</v>
      </c>
      <c r="U81" s="51">
        <f t="shared" si="43"/>
        <v>7592.8624860818854</v>
      </c>
      <c r="V81" s="51">
        <f t="shared" si="44"/>
        <v>0</v>
      </c>
      <c r="W81" s="51">
        <f>IF($A81=W$5,DATA!$B$15,0)</f>
        <v>0</v>
      </c>
      <c r="X81" s="51">
        <f>IF($A81=X$5,DATA!$B$16,0)</f>
        <v>0</v>
      </c>
      <c r="Y81" s="51">
        <f>IF(Y$5&gt;=$A81,DATA!$B$42,0)</f>
        <v>0</v>
      </c>
      <c r="Z81" s="51">
        <f>IF(Z$5&gt;=$A81,DATA!$B$43,0)</f>
        <v>0</v>
      </c>
      <c r="AA81" s="51">
        <f>IF(AA$5&gt;=$A81,DATA!$B$44,0)</f>
        <v>0</v>
      </c>
      <c r="AB81" s="51">
        <f t="shared" si="45"/>
        <v>-29000</v>
      </c>
      <c r="AC81" s="51">
        <f>IF(AC$5&lt;=$A81,DATA!$B$53,0)</f>
        <v>-24000</v>
      </c>
      <c r="AD81" s="51">
        <f>IF(AD$5&lt;=$A81,DATA!$B$48,0)</f>
        <v>21600</v>
      </c>
      <c r="AE81" s="51">
        <f>IF(AE$5&lt;=$A81,DATA!$B$49,0)</f>
        <v>3600</v>
      </c>
      <c r="AF81" s="51">
        <f>IF(AF$5&lt;=$A81,DATA!$B$50,0)</f>
        <v>7400</v>
      </c>
      <c r="AH81" s="51">
        <f t="shared" si="46"/>
        <v>330658.21108347183</v>
      </c>
      <c r="AI81" s="51">
        <f t="shared" si="47"/>
        <v>180447.88761727532</v>
      </c>
      <c r="AJ81" s="51">
        <f t="shared" si="26"/>
        <v>73744.45210063213</v>
      </c>
      <c r="AK81" s="51">
        <f t="shared" si="27"/>
        <v>76465.871365564381</v>
      </c>
      <c r="AM81" s="51">
        <f t="shared" si="28"/>
        <v>47383.256608091964</v>
      </c>
      <c r="AN81" s="51">
        <f t="shared" si="29"/>
        <v>-57218.256936712154</v>
      </c>
      <c r="AO81" s="51">
        <f t="shared" si="30"/>
        <v>-9835.00032862019</v>
      </c>
    </row>
    <row r="82" spans="1:41" x14ac:dyDescent="0.35">
      <c r="A82" s="50">
        <f t="shared" si="24"/>
        <v>2086</v>
      </c>
      <c r="B82" s="50">
        <f t="shared" si="33"/>
        <v>122</v>
      </c>
      <c r="C82" s="51">
        <f>IF(A82&lt;=DATA!D$34,C$6,0)</f>
        <v>0</v>
      </c>
      <c r="D82" s="51">
        <f>IF(A82&lt;=DATA!D$35,D$6,0)</f>
        <v>0</v>
      </c>
      <c r="E82" s="51">
        <f t="shared" si="31"/>
        <v>76465.871365564381</v>
      </c>
      <c r="F82" s="51">
        <f t="shared" si="34"/>
        <v>764.65871365564385</v>
      </c>
      <c r="G82" s="51">
        <f t="shared" si="35"/>
        <v>75219.341142644771</v>
      </c>
      <c r="H82" s="51">
        <f t="shared" si="36"/>
        <v>138785.56532393966</v>
      </c>
      <c r="I82" s="51">
        <f t="shared" si="37"/>
        <v>41929.269765281395</v>
      </c>
      <c r="J82" s="51">
        <f t="shared" si="38"/>
        <v>0</v>
      </c>
      <c r="K82" s="51">
        <f>IF(K$5=0,0,IF(ISNA(VLOOKUP($A82,'Amo1'!$B:$C,2,FALSE)=FALSE),0,VLOOKUP($A82,'Amo1'!$B:$C,2,FALSE)))</f>
        <v>0</v>
      </c>
      <c r="L82" s="51">
        <f>IF(L$5=0,0,IF(ISNA(VLOOKUP($A82,'Amo2'!$B:$C,2,FALSE)=FALSE),0,VLOOKUP($A82,'Amo2'!$B:$C,2,FALSE)))</f>
        <v>0</v>
      </c>
      <c r="M82" s="51">
        <f>IF(M$5=0,0,IF(ISNA(VLOOKUP($A82,'Amo3'!$B:$C,2,FALSE)=FALSE),0,VLOOKUP($A82,'Amo3'!$B:$C,2,FALSE)))</f>
        <v>0</v>
      </c>
      <c r="N82" s="51">
        <f>IF(N$5=0,0,IF(ISNA(VLOOKUP($A82,'Amo1'!$B:$E,4,FALSE)=FALSE),0,VLOOKUP($A82,'Amo1'!$B:$E,4,FALSE)))</f>
        <v>0</v>
      </c>
      <c r="O82" s="51">
        <f>IF(O$5=0,0,IF(ISNA(VLOOKUP($A82,'Amo2'!$B:$E,4,FALSE)=FALSE),0,VLOOKUP($A82,'Amo2'!$B:$E,4,FALSE)))</f>
        <v>0</v>
      </c>
      <c r="P82" s="51">
        <f>IF(P$5=0,0,IF(ISNA(VLOOKUP($A82,'Amo3'!$B:$E,4,FALSE)=FALSE),0,VLOOKUP($A82,'Amo3'!$B:$E,4,FALSE)))</f>
        <v>0</v>
      </c>
      <c r="Q82" s="51">
        <f t="shared" si="39"/>
        <v>-2130.2197530396388</v>
      </c>
      <c r="R82" s="51">
        <f t="shared" si="40"/>
        <v>-2130.2197530396388</v>
      </c>
      <c r="S82" s="51">
        <f t="shared" si="41"/>
        <v>0</v>
      </c>
      <c r="T82" s="51">
        <f t="shared" si="42"/>
        <v>6390.6592591189174</v>
      </c>
      <c r="U82" s="51">
        <f t="shared" si="43"/>
        <v>7668.7911109427041</v>
      </c>
      <c r="V82" s="51">
        <f t="shared" si="44"/>
        <v>0</v>
      </c>
      <c r="W82" s="51">
        <f>IF($A82=W$5,DATA!$B$15,0)</f>
        <v>0</v>
      </c>
      <c r="X82" s="51">
        <f>IF($A82=X$5,DATA!$B$16,0)</f>
        <v>0</v>
      </c>
      <c r="Y82" s="51">
        <f>IF(Y$5&gt;=$A82,DATA!$B$42,0)</f>
        <v>0</v>
      </c>
      <c r="Z82" s="51">
        <f>IF(Z$5&gt;=$A82,DATA!$B$43,0)</f>
        <v>0</v>
      </c>
      <c r="AA82" s="51">
        <f>IF(AA$5&gt;=$A82,DATA!$B$44,0)</f>
        <v>0</v>
      </c>
      <c r="AB82" s="51">
        <f t="shared" si="45"/>
        <v>-29000</v>
      </c>
      <c r="AC82" s="51">
        <f>IF(AC$5&lt;=$A82,DATA!$B$53,0)</f>
        <v>-24000</v>
      </c>
      <c r="AD82" s="51">
        <f>IF(AD$5&lt;=$A82,DATA!$B$48,0)</f>
        <v>21600</v>
      </c>
      <c r="AE82" s="51">
        <f>IF(AE$5&lt;=$A82,DATA!$B$49,0)</f>
        <v>3600</v>
      </c>
      <c r="AF82" s="51">
        <f>IF(AF$5&lt;=$A82,DATA!$B$50,0)</f>
        <v>7400</v>
      </c>
      <c r="AH82" s="51">
        <f t="shared" si="46"/>
        <v>322563.71717506822</v>
      </c>
      <c r="AI82" s="51">
        <f t="shared" si="47"/>
        <v>180714.83508922107</v>
      </c>
      <c r="AJ82" s="51">
        <f t="shared" si="26"/>
        <v>75219.341142644771</v>
      </c>
      <c r="AK82" s="51">
        <f t="shared" si="27"/>
        <v>66629.540943202373</v>
      </c>
      <c r="AM82" s="51">
        <f t="shared" si="28"/>
        <v>47424.109083717267</v>
      </c>
      <c r="AN82" s="51">
        <f t="shared" si="29"/>
        <v>-57260.439506079274</v>
      </c>
      <c r="AO82" s="51">
        <f t="shared" si="30"/>
        <v>-9836.3304223620071</v>
      </c>
    </row>
    <row r="83" spans="1:41" x14ac:dyDescent="0.35">
      <c r="A83" s="50">
        <f t="shared" si="24"/>
        <v>2087</v>
      </c>
      <c r="B83" s="50">
        <f t="shared" si="33"/>
        <v>123</v>
      </c>
      <c r="C83" s="51">
        <f>IF(A83&lt;=DATA!D$34,C$6,0)</f>
        <v>0</v>
      </c>
      <c r="D83" s="51">
        <f>IF(A83&lt;=DATA!D$35,D$6,0)</f>
        <v>0</v>
      </c>
      <c r="E83" s="51">
        <f t="shared" si="31"/>
        <v>66629.540943202373</v>
      </c>
      <c r="F83" s="51">
        <f t="shared" si="34"/>
        <v>666.2954094320238</v>
      </c>
      <c r="G83" s="51">
        <f t="shared" si="35"/>
        <v>76723.727965497674</v>
      </c>
      <c r="H83" s="51">
        <f t="shared" si="36"/>
        <v>139479.49315055934</v>
      </c>
      <c r="I83" s="51">
        <f t="shared" si="37"/>
        <v>41509.977067628577</v>
      </c>
      <c r="J83" s="51">
        <f t="shared" si="38"/>
        <v>0</v>
      </c>
      <c r="K83" s="51">
        <f>IF(K$5=0,0,IF(ISNA(VLOOKUP($A83,'Amo1'!$B:$C,2,FALSE)=FALSE),0,VLOOKUP($A83,'Amo1'!$B:$C,2,FALSE)))</f>
        <v>0</v>
      </c>
      <c r="L83" s="51">
        <f>IF(L$5=0,0,IF(ISNA(VLOOKUP($A83,'Amo2'!$B:$C,2,FALSE)=FALSE),0,VLOOKUP($A83,'Amo2'!$B:$C,2,FALSE)))</f>
        <v>0</v>
      </c>
      <c r="M83" s="51">
        <f>IF(M$5=0,0,IF(ISNA(VLOOKUP($A83,'Amo3'!$B:$C,2,FALSE)=FALSE),0,VLOOKUP($A83,'Amo3'!$B:$C,2,FALSE)))</f>
        <v>0</v>
      </c>
      <c r="N83" s="51">
        <f>IF(N$5=0,0,IF(ISNA(VLOOKUP($A83,'Amo1'!$B:$E,4,FALSE)=FALSE),0,VLOOKUP($A83,'Amo1'!$B:$E,4,FALSE)))</f>
        <v>0</v>
      </c>
      <c r="O83" s="51">
        <f>IF(O$5=0,0,IF(ISNA(VLOOKUP($A83,'Amo2'!$B:$E,4,FALSE)=FALSE),0,VLOOKUP($A83,'Amo2'!$B:$E,4,FALSE)))</f>
        <v>0</v>
      </c>
      <c r="P83" s="51">
        <f>IF(P$5=0,0,IF(ISNA(VLOOKUP($A83,'Amo3'!$B:$E,4,FALSE)=FALSE),0,VLOOKUP($A83,'Amo3'!$B:$E,4,FALSE)))</f>
        <v>0</v>
      </c>
      <c r="Q83" s="51">
        <f t="shared" si="39"/>
        <v>-2151.5219505700352</v>
      </c>
      <c r="R83" s="51">
        <f t="shared" si="40"/>
        <v>-2151.5219505700352</v>
      </c>
      <c r="S83" s="51">
        <f t="shared" si="41"/>
        <v>0</v>
      </c>
      <c r="T83" s="51">
        <f t="shared" si="42"/>
        <v>6454.5658517101065</v>
      </c>
      <c r="U83" s="51">
        <f t="shared" si="43"/>
        <v>7745.4790220521309</v>
      </c>
      <c r="V83" s="51">
        <f t="shared" si="44"/>
        <v>0</v>
      </c>
      <c r="W83" s="51">
        <f>IF($A83=W$5,DATA!$B$15,0)</f>
        <v>0</v>
      </c>
      <c r="X83" s="51">
        <f>IF($A83=X$5,DATA!$B$16,0)</f>
        <v>0</v>
      </c>
      <c r="Y83" s="51">
        <f>IF(Y$5&gt;=$A83,DATA!$B$42,0)</f>
        <v>0</v>
      </c>
      <c r="Z83" s="51">
        <f>IF(Z$5&gt;=$A83,DATA!$B$43,0)</f>
        <v>0</v>
      </c>
      <c r="AA83" s="51">
        <f>IF(AA$5&gt;=$A83,DATA!$B$44,0)</f>
        <v>0</v>
      </c>
      <c r="AB83" s="51">
        <f t="shared" si="45"/>
        <v>-29000</v>
      </c>
      <c r="AC83" s="51">
        <f>IF(AC$5&lt;=$A83,DATA!$B$53,0)</f>
        <v>-24000</v>
      </c>
      <c r="AD83" s="51">
        <f>IF(AD$5&lt;=$A83,DATA!$B$48,0)</f>
        <v>21600</v>
      </c>
      <c r="AE83" s="51">
        <f>IF(AE$5&lt;=$A83,DATA!$B$49,0)</f>
        <v>3600</v>
      </c>
      <c r="AF83" s="51">
        <f>IF(AF$5&lt;=$A83,DATA!$B$50,0)</f>
        <v>7400</v>
      </c>
      <c r="AH83" s="51">
        <f t="shared" si="46"/>
        <v>314506.03550894209</v>
      </c>
      <c r="AI83" s="51">
        <f t="shared" si="47"/>
        <v>180989.47021818793</v>
      </c>
      <c r="AJ83" s="51">
        <f t="shared" si="26"/>
        <v>76723.727965497674</v>
      </c>
      <c r="AK83" s="51">
        <f t="shared" si="27"/>
        <v>56792.837325256492</v>
      </c>
      <c r="AM83" s="51">
        <f t="shared" si="28"/>
        <v>47466.340283194266</v>
      </c>
      <c r="AN83" s="51">
        <f t="shared" si="29"/>
        <v>-57303.043901140074</v>
      </c>
      <c r="AO83" s="51">
        <f t="shared" si="30"/>
        <v>-9836.7036179458082</v>
      </c>
    </row>
    <row r="84" spans="1:41" x14ac:dyDescent="0.35">
      <c r="A84" s="50">
        <f t="shared" si="24"/>
        <v>2088</v>
      </c>
      <c r="B84" s="50">
        <f t="shared" si="33"/>
        <v>124</v>
      </c>
      <c r="C84" s="51">
        <f>IF(A84&lt;=DATA!D$34,C$6,0)</f>
        <v>0</v>
      </c>
      <c r="D84" s="51">
        <f>IF(A84&lt;=DATA!D$35,D$6,0)</f>
        <v>0</v>
      </c>
      <c r="E84" s="51">
        <f t="shared" si="31"/>
        <v>56792.837325256565</v>
      </c>
      <c r="F84" s="51">
        <f t="shared" si="34"/>
        <v>567.92837325256562</v>
      </c>
      <c r="G84" s="51">
        <f t="shared" si="35"/>
        <v>78258.202524807624</v>
      </c>
      <c r="H84" s="51">
        <f t="shared" si="36"/>
        <v>140176.89061631213</v>
      </c>
      <c r="I84" s="51">
        <f t="shared" si="37"/>
        <v>41094.877296952291</v>
      </c>
      <c r="J84" s="51">
        <f t="shared" si="38"/>
        <v>0</v>
      </c>
      <c r="K84" s="51">
        <f>IF(K$5=0,0,IF(ISNA(VLOOKUP($A84,'Amo1'!$B:$C,2,FALSE)=FALSE),0,VLOOKUP($A84,'Amo1'!$B:$C,2,FALSE)))</f>
        <v>0</v>
      </c>
      <c r="L84" s="51">
        <f>IF(L$5=0,0,IF(ISNA(VLOOKUP($A84,'Amo2'!$B:$C,2,FALSE)=FALSE),0,VLOOKUP($A84,'Amo2'!$B:$C,2,FALSE)))</f>
        <v>0</v>
      </c>
      <c r="M84" s="51">
        <f>IF(M$5=0,0,IF(ISNA(VLOOKUP($A84,'Amo3'!$B:$C,2,FALSE)=FALSE),0,VLOOKUP($A84,'Amo3'!$B:$C,2,FALSE)))</f>
        <v>0</v>
      </c>
      <c r="N84" s="51">
        <f>IF(N$5=0,0,IF(ISNA(VLOOKUP($A84,'Amo1'!$B:$E,4,FALSE)=FALSE),0,VLOOKUP($A84,'Amo1'!$B:$E,4,FALSE)))</f>
        <v>0</v>
      </c>
      <c r="O84" s="51">
        <f>IF(O$5=0,0,IF(ISNA(VLOOKUP($A84,'Amo2'!$B:$E,4,FALSE)=FALSE),0,VLOOKUP($A84,'Amo2'!$B:$E,4,FALSE)))</f>
        <v>0</v>
      </c>
      <c r="P84" s="51">
        <f>IF(P$5=0,0,IF(ISNA(VLOOKUP($A84,'Amo3'!$B:$E,4,FALSE)=FALSE),0,VLOOKUP($A84,'Amo3'!$B:$E,4,FALSE)))</f>
        <v>0</v>
      </c>
      <c r="Q84" s="51">
        <f t="shared" si="39"/>
        <v>-2173.0371700757355</v>
      </c>
      <c r="R84" s="51">
        <f t="shared" si="40"/>
        <v>-2173.0371700757355</v>
      </c>
      <c r="S84" s="51">
        <f t="shared" si="41"/>
        <v>0</v>
      </c>
      <c r="T84" s="51">
        <f t="shared" si="42"/>
        <v>6519.1115102272079</v>
      </c>
      <c r="U84" s="51">
        <f t="shared" si="43"/>
        <v>7822.9338122726522</v>
      </c>
      <c r="V84" s="51">
        <f t="shared" si="44"/>
        <v>0</v>
      </c>
      <c r="W84" s="51">
        <f>IF($A84=W$5,DATA!$B$15,0)</f>
        <v>0</v>
      </c>
      <c r="X84" s="51">
        <f>IF($A84=X$5,DATA!$B$16,0)</f>
        <v>0</v>
      </c>
      <c r="Y84" s="51">
        <f>IF(Y$5&gt;=$A84,DATA!$B$42,0)</f>
        <v>0</v>
      </c>
      <c r="Z84" s="51">
        <f>IF(Z$5&gt;=$A84,DATA!$B$43,0)</f>
        <v>0</v>
      </c>
      <c r="AA84" s="51">
        <f>IF(AA$5&gt;=$A84,DATA!$B$44,0)</f>
        <v>0</v>
      </c>
      <c r="AB84" s="51">
        <f t="shared" si="45"/>
        <v>-29000</v>
      </c>
      <c r="AC84" s="51">
        <f>IF(AC$5&lt;=$A84,DATA!$B$53,0)</f>
        <v>-24000</v>
      </c>
      <c r="AD84" s="51">
        <f>IF(AD$5&lt;=$A84,DATA!$B$48,0)</f>
        <v>21600</v>
      </c>
      <c r="AE84" s="51">
        <f>IF(AE$5&lt;=$A84,DATA!$B$49,0)</f>
        <v>3600</v>
      </c>
      <c r="AF84" s="51">
        <f>IF(AF$5&lt;=$A84,DATA!$B$50,0)</f>
        <v>7400</v>
      </c>
      <c r="AH84" s="51">
        <f t="shared" si="46"/>
        <v>306486.70711892954</v>
      </c>
      <c r="AI84" s="51">
        <f t="shared" si="47"/>
        <v>181271.76791326443</v>
      </c>
      <c r="AJ84" s="51">
        <f t="shared" si="26"/>
        <v>78258.202524807624</v>
      </c>
      <c r="AK84" s="51">
        <f t="shared" si="27"/>
        <v>46956.736680857488</v>
      </c>
      <c r="AM84" s="51">
        <f t="shared" si="28"/>
        <v>47509.973695752429</v>
      </c>
      <c r="AN84" s="51">
        <f t="shared" si="29"/>
        <v>-57346.07434015147</v>
      </c>
      <c r="AO84" s="51">
        <f t="shared" si="30"/>
        <v>-9836.1006443990409</v>
      </c>
    </row>
    <row r="85" spans="1:41" x14ac:dyDescent="0.35">
      <c r="A85" s="50">
        <f t="shared" si="24"/>
        <v>2089</v>
      </c>
      <c r="B85" s="50">
        <f t="shared" si="33"/>
        <v>125</v>
      </c>
      <c r="C85" s="51">
        <f>IF(A85&lt;=DATA!D$34,C$6,0)</f>
        <v>0</v>
      </c>
      <c r="D85" s="51">
        <f>IF(A85&lt;=DATA!D$35,D$6,0)</f>
        <v>0</v>
      </c>
      <c r="E85" s="51">
        <f t="shared" si="31"/>
        <v>46956.736680857524</v>
      </c>
      <c r="F85" s="51">
        <f t="shared" si="34"/>
        <v>469.56736680857523</v>
      </c>
      <c r="G85" s="51">
        <f t="shared" si="35"/>
        <v>79823.366575303779</v>
      </c>
      <c r="H85" s="51">
        <f t="shared" si="36"/>
        <v>140877.77506939368</v>
      </c>
      <c r="I85" s="51">
        <f t="shared" si="37"/>
        <v>40683.928523982766</v>
      </c>
      <c r="J85" s="51">
        <f t="shared" si="38"/>
        <v>0</v>
      </c>
      <c r="K85" s="51">
        <f>IF(K$5=0,0,IF(ISNA(VLOOKUP($A85,'Amo1'!$B:$C,2,FALSE)=FALSE),0,VLOOKUP($A85,'Amo1'!$B:$C,2,FALSE)))</f>
        <v>0</v>
      </c>
      <c r="L85" s="51">
        <f>IF(L$5=0,0,IF(ISNA(VLOOKUP($A85,'Amo2'!$B:$C,2,FALSE)=FALSE),0,VLOOKUP($A85,'Amo2'!$B:$C,2,FALSE)))</f>
        <v>0</v>
      </c>
      <c r="M85" s="51">
        <f>IF(M$5=0,0,IF(ISNA(VLOOKUP($A85,'Amo3'!$B:$C,2,FALSE)=FALSE),0,VLOOKUP($A85,'Amo3'!$B:$C,2,FALSE)))</f>
        <v>0</v>
      </c>
      <c r="N85" s="51">
        <f>IF(N$5=0,0,IF(ISNA(VLOOKUP($A85,'Amo1'!$B:$E,4,FALSE)=FALSE),0,VLOOKUP($A85,'Amo1'!$B:$E,4,FALSE)))</f>
        <v>0</v>
      </c>
      <c r="O85" s="51">
        <f>IF(O$5=0,0,IF(ISNA(VLOOKUP($A85,'Amo2'!$B:$E,4,FALSE)=FALSE),0,VLOOKUP($A85,'Amo2'!$B:$E,4,FALSE)))</f>
        <v>0</v>
      </c>
      <c r="P85" s="51">
        <f>IF(P$5=0,0,IF(ISNA(VLOOKUP($A85,'Amo3'!$B:$E,4,FALSE)=FALSE),0,VLOOKUP($A85,'Amo3'!$B:$E,4,FALSE)))</f>
        <v>0</v>
      </c>
      <c r="Q85" s="51">
        <f t="shared" si="39"/>
        <v>-2194.7675417764931</v>
      </c>
      <c r="R85" s="51">
        <f t="shared" si="40"/>
        <v>-2194.7675417764931</v>
      </c>
      <c r="S85" s="51">
        <f t="shared" si="41"/>
        <v>0</v>
      </c>
      <c r="T85" s="51">
        <f t="shared" si="42"/>
        <v>6584.3026253294802</v>
      </c>
      <c r="U85" s="51">
        <f t="shared" si="43"/>
        <v>7901.1631503953786</v>
      </c>
      <c r="V85" s="51">
        <f t="shared" si="44"/>
        <v>0</v>
      </c>
      <c r="W85" s="51">
        <f>IF($A85=W$5,DATA!$B$15,0)</f>
        <v>0</v>
      </c>
      <c r="X85" s="51">
        <f>IF($A85=X$5,DATA!$B$16,0)</f>
        <v>0</v>
      </c>
      <c r="Y85" s="51">
        <f>IF(Y$5&gt;=$A85,DATA!$B$42,0)</f>
        <v>0</v>
      </c>
      <c r="Z85" s="51">
        <f>IF(Z$5&gt;=$A85,DATA!$B$43,0)</f>
        <v>0</v>
      </c>
      <c r="AA85" s="51">
        <f>IF(AA$5&gt;=$A85,DATA!$B$44,0)</f>
        <v>0</v>
      </c>
      <c r="AB85" s="51">
        <f t="shared" si="45"/>
        <v>-29000</v>
      </c>
      <c r="AC85" s="51">
        <f>IF(AC$5&lt;=$A85,DATA!$B$53,0)</f>
        <v>-24000</v>
      </c>
      <c r="AD85" s="51">
        <f>IF(AD$5&lt;=$A85,DATA!$B$48,0)</f>
        <v>21600</v>
      </c>
      <c r="AE85" s="51">
        <f>IF(AE$5&lt;=$A85,DATA!$B$49,0)</f>
        <v>3600</v>
      </c>
      <c r="AF85" s="51">
        <f>IF(AF$5&lt;=$A85,DATA!$B$50,0)</f>
        <v>7400</v>
      </c>
      <c r="AH85" s="51">
        <f t="shared" si="46"/>
        <v>298507.30490851821</v>
      </c>
      <c r="AI85" s="51">
        <f t="shared" si="47"/>
        <v>181561.70359337644</v>
      </c>
      <c r="AJ85" s="51">
        <f t="shared" si="26"/>
        <v>79823.366575303779</v>
      </c>
      <c r="AK85" s="51">
        <f t="shared" si="27"/>
        <v>37122.234739837993</v>
      </c>
      <c r="AM85" s="51">
        <f t="shared" si="28"/>
        <v>47555.03314253343</v>
      </c>
      <c r="AN85" s="51">
        <f t="shared" si="29"/>
        <v>-57389.535083552983</v>
      </c>
      <c r="AO85" s="51">
        <f t="shared" si="30"/>
        <v>-9834.5019410195528</v>
      </c>
    </row>
    <row r="86" spans="1:41" x14ac:dyDescent="0.35">
      <c r="A86" s="50">
        <f t="shared" si="24"/>
        <v>2090</v>
      </c>
      <c r="B86" s="50">
        <f t="shared" si="33"/>
        <v>126</v>
      </c>
      <c r="C86" s="51">
        <f>IF(A86&lt;=DATA!D$34,C$6,0)</f>
        <v>0</v>
      </c>
      <c r="D86" s="51">
        <f>IF(A86&lt;=DATA!D$35,D$6,0)</f>
        <v>0</v>
      </c>
      <c r="E86" s="51">
        <f t="shared" si="31"/>
        <v>37122.234739837972</v>
      </c>
      <c r="F86" s="51">
        <f t="shared" si="34"/>
        <v>371.22234739837972</v>
      </c>
      <c r="G86" s="51">
        <f t="shared" si="35"/>
        <v>81419.833906809858</v>
      </c>
      <c r="H86" s="51">
        <f t="shared" si="36"/>
        <v>141582.16394474063</v>
      </c>
      <c r="I86" s="51">
        <f t="shared" si="37"/>
        <v>40277.089238742941</v>
      </c>
      <c r="J86" s="51">
        <f t="shared" si="38"/>
        <v>0</v>
      </c>
      <c r="K86" s="51">
        <f>IF(K$5=0,0,IF(ISNA(VLOOKUP($A86,'Amo1'!$B:$C,2,FALSE)=FALSE),0,VLOOKUP($A86,'Amo1'!$B:$C,2,FALSE)))</f>
        <v>0</v>
      </c>
      <c r="L86" s="51">
        <f>IF(L$5=0,0,IF(ISNA(VLOOKUP($A86,'Amo2'!$B:$C,2,FALSE)=FALSE),0,VLOOKUP($A86,'Amo2'!$B:$C,2,FALSE)))</f>
        <v>0</v>
      </c>
      <c r="M86" s="51">
        <f>IF(M$5=0,0,IF(ISNA(VLOOKUP($A86,'Amo3'!$B:$C,2,FALSE)=FALSE),0,VLOOKUP($A86,'Amo3'!$B:$C,2,FALSE)))</f>
        <v>0</v>
      </c>
      <c r="N86" s="51">
        <f>IF(N$5=0,0,IF(ISNA(VLOOKUP($A86,'Amo1'!$B:$E,4,FALSE)=FALSE),0,VLOOKUP($A86,'Amo1'!$B:$E,4,FALSE)))</f>
        <v>0</v>
      </c>
      <c r="O86" s="51">
        <f>IF(O$5=0,0,IF(ISNA(VLOOKUP($A86,'Amo2'!$B:$E,4,FALSE)=FALSE),0,VLOOKUP($A86,'Amo2'!$B:$E,4,FALSE)))</f>
        <v>0</v>
      </c>
      <c r="P86" s="51">
        <f>IF(P$5=0,0,IF(ISNA(VLOOKUP($A86,'Amo3'!$B:$E,4,FALSE)=FALSE),0,VLOOKUP($A86,'Amo3'!$B:$E,4,FALSE)))</f>
        <v>0</v>
      </c>
      <c r="Q86" s="51">
        <f t="shared" si="39"/>
        <v>-2216.715217194258</v>
      </c>
      <c r="R86" s="51">
        <f t="shared" si="40"/>
        <v>-2216.715217194258</v>
      </c>
      <c r="S86" s="51">
        <f t="shared" si="41"/>
        <v>0</v>
      </c>
      <c r="T86" s="51">
        <f t="shared" si="42"/>
        <v>6650.1456515827749</v>
      </c>
      <c r="U86" s="51">
        <f t="shared" si="43"/>
        <v>7980.1747818993326</v>
      </c>
      <c r="V86" s="51">
        <f t="shared" si="44"/>
        <v>0</v>
      </c>
      <c r="W86" s="51">
        <f>IF($A86=W$5,DATA!$B$15,0)</f>
        <v>0</v>
      </c>
      <c r="X86" s="51">
        <f>IF($A86=X$5,DATA!$B$16,0)</f>
        <v>0</v>
      </c>
      <c r="Y86" s="51">
        <f>IF(Y$5&gt;=$A86,DATA!$B$42,0)</f>
        <v>0</v>
      </c>
      <c r="Z86" s="51">
        <f>IF(Z$5&gt;=$A86,DATA!$B$43,0)</f>
        <v>0</v>
      </c>
      <c r="AA86" s="51">
        <f>IF(AA$5&gt;=$A86,DATA!$B$44,0)</f>
        <v>0</v>
      </c>
      <c r="AB86" s="51">
        <f t="shared" si="45"/>
        <v>-29000</v>
      </c>
      <c r="AC86" s="51">
        <f>IF(AC$5&lt;=$A86,DATA!$B$53,0)</f>
        <v>-24000</v>
      </c>
      <c r="AD86" s="51">
        <f>IF(AD$5&lt;=$A86,DATA!$B$48,0)</f>
        <v>21600</v>
      </c>
      <c r="AE86" s="51">
        <f>IF(AE$5&lt;=$A86,DATA!$B$49,0)</f>
        <v>3600</v>
      </c>
      <c r="AF86" s="51">
        <f>IF(AF$5&lt;=$A86,DATA!$B$50,0)</f>
        <v>7400</v>
      </c>
      <c r="AH86" s="51">
        <f t="shared" si="46"/>
        <v>290569.43417662341</v>
      </c>
      <c r="AI86" s="51">
        <f t="shared" si="47"/>
        <v>181859.25318348358</v>
      </c>
      <c r="AJ86" s="51">
        <f t="shared" si="26"/>
        <v>81419.833906809858</v>
      </c>
      <c r="AK86" s="51">
        <f t="shared" si="27"/>
        <v>27290.347086329974</v>
      </c>
      <c r="AM86" s="51">
        <f t="shared" si="28"/>
        <v>47601.542780880489</v>
      </c>
      <c r="AN86" s="51">
        <f t="shared" si="29"/>
        <v>-57433.430434388516</v>
      </c>
      <c r="AO86" s="51">
        <f t="shared" si="30"/>
        <v>-9831.8876535080271</v>
      </c>
    </row>
    <row r="87" spans="1:41" x14ac:dyDescent="0.35">
      <c r="A87" s="50">
        <f t="shared" si="24"/>
        <v>2091</v>
      </c>
      <c r="B87" s="50">
        <f t="shared" si="33"/>
        <v>127</v>
      </c>
      <c r="C87" s="51">
        <f>IF(A87&lt;=DATA!D$34,C$6,0)</f>
        <v>0</v>
      </c>
      <c r="D87" s="51">
        <f>IF(A87&lt;=DATA!D$35,D$6,0)</f>
        <v>0</v>
      </c>
      <c r="E87" s="51">
        <f t="shared" si="31"/>
        <v>27290.347086329944</v>
      </c>
      <c r="F87" s="51">
        <f t="shared" si="34"/>
        <v>272.90347086329945</v>
      </c>
      <c r="G87" s="51">
        <f t="shared" si="35"/>
        <v>83048.230584946054</v>
      </c>
      <c r="H87" s="51">
        <f t="shared" si="36"/>
        <v>142290.07476446431</v>
      </c>
      <c r="I87" s="51">
        <f t="shared" si="37"/>
        <v>39874.318346355511</v>
      </c>
      <c r="J87" s="51">
        <f t="shared" si="38"/>
        <v>0</v>
      </c>
      <c r="K87" s="51">
        <f>IF(K$5=0,0,IF(ISNA(VLOOKUP($A87,'Amo1'!$B:$C,2,FALSE)=FALSE),0,VLOOKUP($A87,'Amo1'!$B:$C,2,FALSE)))</f>
        <v>0</v>
      </c>
      <c r="L87" s="51">
        <f>IF(L$5=0,0,IF(ISNA(VLOOKUP($A87,'Amo2'!$B:$C,2,FALSE)=FALSE),0,VLOOKUP($A87,'Amo2'!$B:$C,2,FALSE)))</f>
        <v>0</v>
      </c>
      <c r="M87" s="51">
        <f>IF(M$5=0,0,IF(ISNA(VLOOKUP($A87,'Amo3'!$B:$C,2,FALSE)=FALSE),0,VLOOKUP($A87,'Amo3'!$B:$C,2,FALSE)))</f>
        <v>0</v>
      </c>
      <c r="N87" s="51">
        <f>IF(N$5=0,0,IF(ISNA(VLOOKUP($A87,'Amo1'!$B:$E,4,FALSE)=FALSE),0,VLOOKUP($A87,'Amo1'!$B:$E,4,FALSE)))</f>
        <v>0</v>
      </c>
      <c r="O87" s="51">
        <f>IF(O$5=0,0,IF(ISNA(VLOOKUP($A87,'Amo2'!$B:$E,4,FALSE)=FALSE),0,VLOOKUP($A87,'Amo2'!$B:$E,4,FALSE)))</f>
        <v>0</v>
      </c>
      <c r="P87" s="51">
        <f>IF(P$5=0,0,IF(ISNA(VLOOKUP($A87,'Amo3'!$B:$E,4,FALSE)=FALSE),0,VLOOKUP($A87,'Amo3'!$B:$E,4,FALSE)))</f>
        <v>0</v>
      </c>
      <c r="Q87" s="51">
        <f t="shared" si="39"/>
        <v>-2238.8823693662007</v>
      </c>
      <c r="R87" s="51">
        <f t="shared" si="40"/>
        <v>-2238.8823693662007</v>
      </c>
      <c r="S87" s="51">
        <f t="shared" si="41"/>
        <v>0</v>
      </c>
      <c r="T87" s="51">
        <f t="shared" si="42"/>
        <v>6716.647108098603</v>
      </c>
      <c r="U87" s="51">
        <f t="shared" si="43"/>
        <v>8059.9765297183258</v>
      </c>
      <c r="V87" s="51">
        <f t="shared" si="44"/>
        <v>0</v>
      </c>
      <c r="W87" s="51">
        <f>IF($A87=W$5,DATA!$B$15,0)</f>
        <v>0</v>
      </c>
      <c r="X87" s="51">
        <f>IF($A87=X$5,DATA!$B$16,0)</f>
        <v>0</v>
      </c>
      <c r="Y87" s="51">
        <f>IF(Y$5&gt;=$A87,DATA!$B$42,0)</f>
        <v>0</v>
      </c>
      <c r="Z87" s="51">
        <f>IF(Z$5&gt;=$A87,DATA!$B$43,0)</f>
        <v>0</v>
      </c>
      <c r="AA87" s="51">
        <f>IF(AA$5&gt;=$A87,DATA!$B$44,0)</f>
        <v>0</v>
      </c>
      <c r="AB87" s="51">
        <f t="shared" si="45"/>
        <v>-29000</v>
      </c>
      <c r="AC87" s="51">
        <f>IF(AC$5&lt;=$A87,DATA!$B$53,0)</f>
        <v>-24000</v>
      </c>
      <c r="AD87" s="51">
        <f>IF(AD$5&lt;=$A87,DATA!$B$48,0)</f>
        <v>21600</v>
      </c>
      <c r="AE87" s="51">
        <f>IF(AE$5&lt;=$A87,DATA!$B$49,0)</f>
        <v>3600</v>
      </c>
      <c r="AF87" s="51">
        <f>IF(AF$5&lt;=$A87,DATA!$B$50,0)</f>
        <v>7400</v>
      </c>
      <c r="AH87" s="51">
        <f t="shared" si="46"/>
        <v>282674.73315204366</v>
      </c>
      <c r="AI87" s="51">
        <f t="shared" si="47"/>
        <v>182164.39311081983</v>
      </c>
      <c r="AJ87" s="51">
        <f t="shared" si="26"/>
        <v>83048.230584946054</v>
      </c>
      <c r="AK87" s="51">
        <f t="shared" si="27"/>
        <v>17462.109456277773</v>
      </c>
      <c r="AM87" s="51">
        <f t="shared" si="28"/>
        <v>47649.527108680224</v>
      </c>
      <c r="AN87" s="51">
        <f t="shared" si="29"/>
        <v>-57477.764738732403</v>
      </c>
      <c r="AO87" s="51">
        <f t="shared" si="30"/>
        <v>-9828.2376300521792</v>
      </c>
    </row>
    <row r="88" spans="1:41" x14ac:dyDescent="0.35">
      <c r="A88" s="50">
        <f t="shared" si="24"/>
        <v>2092</v>
      </c>
      <c r="B88" s="50">
        <f t="shared" si="33"/>
        <v>128</v>
      </c>
      <c r="C88" s="51">
        <f>IF(A88&lt;=DATA!D$34,C$6,0)</f>
        <v>0</v>
      </c>
      <c r="D88" s="51">
        <f>IF(A88&lt;=DATA!D$35,D$6,0)</f>
        <v>0</v>
      </c>
      <c r="E88" s="51">
        <f t="shared" si="31"/>
        <v>17462.109456277765</v>
      </c>
      <c r="F88" s="51">
        <f t="shared" si="34"/>
        <v>174.62109456277764</v>
      </c>
      <c r="G88" s="51">
        <f t="shared" si="35"/>
        <v>84709.195196644971</v>
      </c>
      <c r="H88" s="51">
        <f t="shared" si="36"/>
        <v>143001.52513828661</v>
      </c>
      <c r="I88" s="51">
        <f t="shared" si="37"/>
        <v>39475.575162891953</v>
      </c>
      <c r="J88" s="51">
        <f t="shared" si="38"/>
        <v>0</v>
      </c>
      <c r="K88" s="51">
        <f>IF(K$5=0,0,IF(ISNA(VLOOKUP($A88,'Amo1'!$B:$C,2,FALSE)=FALSE),0,VLOOKUP($A88,'Amo1'!$B:$C,2,FALSE)))</f>
        <v>0</v>
      </c>
      <c r="L88" s="51">
        <f>IF(L$5=0,0,IF(ISNA(VLOOKUP($A88,'Amo2'!$B:$C,2,FALSE)=FALSE),0,VLOOKUP($A88,'Amo2'!$B:$C,2,FALSE)))</f>
        <v>0</v>
      </c>
      <c r="M88" s="51">
        <f>IF(M$5=0,0,IF(ISNA(VLOOKUP($A88,'Amo3'!$B:$C,2,FALSE)=FALSE),0,VLOOKUP($A88,'Amo3'!$B:$C,2,FALSE)))</f>
        <v>0</v>
      </c>
      <c r="N88" s="51">
        <f>IF(N$5=0,0,IF(ISNA(VLOOKUP($A88,'Amo1'!$B:$E,4,FALSE)=FALSE),0,VLOOKUP($A88,'Amo1'!$B:$E,4,FALSE)))</f>
        <v>0</v>
      </c>
      <c r="O88" s="51">
        <f>IF(O$5=0,0,IF(ISNA(VLOOKUP($A88,'Amo2'!$B:$E,4,FALSE)=FALSE),0,VLOOKUP($A88,'Amo2'!$B:$E,4,FALSE)))</f>
        <v>0</v>
      </c>
      <c r="P88" s="51">
        <f>IF(P$5=0,0,IF(ISNA(VLOOKUP($A88,'Amo3'!$B:$E,4,FALSE)=FALSE),0,VLOOKUP($A88,'Amo3'!$B:$E,4,FALSE)))</f>
        <v>0</v>
      </c>
      <c r="Q88" s="51">
        <f t="shared" si="39"/>
        <v>-2261.2711930598625</v>
      </c>
      <c r="R88" s="51">
        <f t="shared" si="40"/>
        <v>-2261.2711930598625</v>
      </c>
      <c r="S88" s="51">
        <f t="shared" si="41"/>
        <v>0</v>
      </c>
      <c r="T88" s="51">
        <f t="shared" si="42"/>
        <v>6783.8135791795894</v>
      </c>
      <c r="U88" s="51">
        <f t="shared" si="43"/>
        <v>8140.5762950155095</v>
      </c>
      <c r="V88" s="51">
        <f t="shared" si="44"/>
        <v>0</v>
      </c>
      <c r="W88" s="51">
        <f>IF($A88=W$5,DATA!$B$15,0)</f>
        <v>0</v>
      </c>
      <c r="X88" s="51">
        <f>IF($A88=X$5,DATA!$B$16,0)</f>
        <v>0</v>
      </c>
      <c r="Y88" s="51">
        <f>IF(Y$5&gt;=$A88,DATA!$B$42,0)</f>
        <v>0</v>
      </c>
      <c r="Z88" s="51">
        <f>IF(Z$5&gt;=$A88,DATA!$B$43,0)</f>
        <v>0</v>
      </c>
      <c r="AA88" s="51">
        <f>IF(AA$5&gt;=$A88,DATA!$B$44,0)</f>
        <v>0</v>
      </c>
      <c r="AB88" s="51">
        <f t="shared" si="45"/>
        <v>-29000</v>
      </c>
      <c r="AC88" s="51">
        <f>IF(AC$5&lt;=$A88,DATA!$B$53,0)</f>
        <v>-24000</v>
      </c>
      <c r="AD88" s="51">
        <f>IF(AD$5&lt;=$A88,DATA!$B$48,0)</f>
        <v>21600</v>
      </c>
      <c r="AE88" s="51">
        <f>IF(AE$5&lt;=$A88,DATA!$B$49,0)</f>
        <v>3600</v>
      </c>
      <c r="AF88" s="51">
        <f>IF(AF$5&lt;=$A88,DATA!$B$50,0)</f>
        <v>7400</v>
      </c>
      <c r="AH88" s="51">
        <f t="shared" si="46"/>
        <v>274824.87353673944</v>
      </c>
      <c r="AI88" s="51">
        <f t="shared" si="47"/>
        <v>182477.10030117858</v>
      </c>
      <c r="AJ88" s="51">
        <f t="shared" si="26"/>
        <v>84709.195196644971</v>
      </c>
      <c r="AK88" s="51">
        <f t="shared" si="27"/>
        <v>7638.5780389158899</v>
      </c>
      <c r="AM88" s="51">
        <f t="shared" si="28"/>
        <v>47699.010968757881</v>
      </c>
      <c r="AN88" s="51">
        <f t="shared" si="29"/>
        <v>-57522.542386119727</v>
      </c>
      <c r="AO88" s="51">
        <f t="shared" si="30"/>
        <v>-9823.5314173618463</v>
      </c>
    </row>
    <row r="89" spans="1:41" x14ac:dyDescent="0.35">
      <c r="A89" s="50">
        <f t="shared" si="24"/>
        <v>2093</v>
      </c>
      <c r="B89" s="50">
        <f t="shared" si="33"/>
        <v>129</v>
      </c>
      <c r="C89" s="51">
        <f>IF(A89&lt;=DATA!D$34,C$6,0)</f>
        <v>0</v>
      </c>
      <c r="D89" s="51">
        <f>IF(A89&lt;=DATA!D$35,D$6,0)</f>
        <v>0</v>
      </c>
      <c r="E89" s="51">
        <f t="shared" si="31"/>
        <v>7638.578038915919</v>
      </c>
      <c r="F89" s="51">
        <f t="shared" si="34"/>
        <v>76.385780389159194</v>
      </c>
      <c r="G89" s="51">
        <f t="shared" si="35"/>
        <v>86403.379100577877</v>
      </c>
      <c r="H89" s="51">
        <f t="shared" si="36"/>
        <v>143716.53276397803</v>
      </c>
      <c r="I89" s="51">
        <f t="shared" si="37"/>
        <v>39080.81941126303</v>
      </c>
      <c r="J89" s="51">
        <f t="shared" si="38"/>
        <v>0</v>
      </c>
      <c r="K89" s="51">
        <f>IF(K$5=0,0,IF(ISNA(VLOOKUP($A89,'Amo1'!$B:$C,2,FALSE)=FALSE),0,VLOOKUP($A89,'Amo1'!$B:$C,2,FALSE)))</f>
        <v>0</v>
      </c>
      <c r="L89" s="51">
        <f>IF(L$5=0,0,IF(ISNA(VLOOKUP($A89,'Amo2'!$B:$C,2,FALSE)=FALSE),0,VLOOKUP($A89,'Amo2'!$B:$C,2,FALSE)))</f>
        <v>0</v>
      </c>
      <c r="M89" s="51">
        <f>IF(M$5=0,0,IF(ISNA(VLOOKUP($A89,'Amo3'!$B:$C,2,FALSE)=FALSE),0,VLOOKUP($A89,'Amo3'!$B:$C,2,FALSE)))</f>
        <v>0</v>
      </c>
      <c r="N89" s="51">
        <f>IF(N$5=0,0,IF(ISNA(VLOOKUP($A89,'Amo1'!$B:$E,4,FALSE)=FALSE),0,VLOOKUP($A89,'Amo1'!$B:$E,4,FALSE)))</f>
        <v>0</v>
      </c>
      <c r="O89" s="51">
        <f>IF(O$5=0,0,IF(ISNA(VLOOKUP($A89,'Amo2'!$B:$E,4,FALSE)=FALSE),0,VLOOKUP($A89,'Amo2'!$B:$E,4,FALSE)))</f>
        <v>0</v>
      </c>
      <c r="P89" s="51">
        <f>IF(P$5=0,0,IF(ISNA(VLOOKUP($A89,'Amo3'!$B:$E,4,FALSE)=FALSE),0,VLOOKUP($A89,'Amo3'!$B:$E,4,FALSE)))</f>
        <v>0</v>
      </c>
      <c r="Q89" s="51">
        <f t="shared" si="39"/>
        <v>-2283.8839049904614</v>
      </c>
      <c r="R89" s="51">
        <f t="shared" si="40"/>
        <v>-2283.8839049904614</v>
      </c>
      <c r="S89" s="51">
        <f t="shared" si="41"/>
        <v>0</v>
      </c>
      <c r="T89" s="51">
        <f t="shared" si="42"/>
        <v>6851.6517149713854</v>
      </c>
      <c r="U89" s="51">
        <f t="shared" si="43"/>
        <v>8221.9820579656644</v>
      </c>
      <c r="V89" s="51">
        <f t="shared" si="44"/>
        <v>0</v>
      </c>
      <c r="W89" s="51">
        <f>IF($A89=W$5,DATA!$B$15,0)</f>
        <v>0</v>
      </c>
      <c r="X89" s="51">
        <f>IF($A89=X$5,DATA!$B$16,0)</f>
        <v>0</v>
      </c>
      <c r="Y89" s="51">
        <f>IF(Y$5&gt;=$A89,DATA!$B$42,0)</f>
        <v>0</v>
      </c>
      <c r="Z89" s="51">
        <f>IF(Z$5&gt;=$A89,DATA!$B$43,0)</f>
        <v>0</v>
      </c>
      <c r="AA89" s="51">
        <f>IF(AA$5&gt;=$A89,DATA!$B$44,0)</f>
        <v>0</v>
      </c>
      <c r="AB89" s="51">
        <f t="shared" si="45"/>
        <v>-29000</v>
      </c>
      <c r="AC89" s="51">
        <f>IF(AC$5&lt;=$A89,DATA!$B$53,0)</f>
        <v>-24000</v>
      </c>
      <c r="AD89" s="51">
        <f>IF(AD$5&lt;=$A89,DATA!$B$48,0)</f>
        <v>21600</v>
      </c>
      <c r="AE89" s="51">
        <f>IF(AE$5&lt;=$A89,DATA!$B$49,0)</f>
        <v>3600</v>
      </c>
      <c r="AF89" s="51">
        <f>IF(AF$5&lt;=$A89,DATA!$B$50,0)</f>
        <v>7400</v>
      </c>
      <c r="AH89" s="51">
        <f t="shared" si="46"/>
        <v>267021.56105808017</v>
      </c>
      <c r="AI89" s="51">
        <f t="shared" si="47"/>
        <v>182797.35217524105</v>
      </c>
      <c r="AJ89" s="51">
        <f t="shared" si="26"/>
        <v>86403.379100577877</v>
      </c>
      <c r="AK89" s="51">
        <f t="shared" si="27"/>
        <v>-2179.1702177387488</v>
      </c>
      <c r="AM89" s="51">
        <f t="shared" si="28"/>
        <v>47750.019553326209</v>
      </c>
      <c r="AN89" s="51">
        <f t="shared" si="29"/>
        <v>-57567.76780998092</v>
      </c>
      <c r="AO89" s="51">
        <f t="shared" si="30"/>
        <v>-9817.7482566547114</v>
      </c>
    </row>
    <row r="90" spans="1:41" x14ac:dyDescent="0.35">
      <c r="A90" s="50">
        <f t="shared" si="24"/>
        <v>2094</v>
      </c>
      <c r="B90" s="50">
        <f t="shared" si="33"/>
        <v>130</v>
      </c>
      <c r="C90" s="51">
        <f>IF(A90&lt;=DATA!D$34,C$6,0)</f>
        <v>0</v>
      </c>
      <c r="D90" s="51">
        <f>IF(A90&lt;=DATA!D$35,D$6,0)</f>
        <v>0</v>
      </c>
      <c r="E90" s="51">
        <f t="shared" si="31"/>
        <v>-2179.1702177387924</v>
      </c>
      <c r="F90" s="51">
        <f t="shared" si="34"/>
        <v>-21.791702177387926</v>
      </c>
      <c r="G90" s="51">
        <f t="shared" si="35"/>
        <v>88131.446682589434</v>
      </c>
      <c r="H90" s="51">
        <f t="shared" si="36"/>
        <v>144435.11542779789</v>
      </c>
      <c r="I90" s="51">
        <f t="shared" si="37"/>
        <v>38690.011217150401</v>
      </c>
      <c r="J90" s="51">
        <f t="shared" si="38"/>
        <v>0</v>
      </c>
      <c r="K90" s="51">
        <f>IF(K$5=0,0,IF(ISNA(VLOOKUP($A90,'Amo1'!$B:$C,2,FALSE)=FALSE),0,VLOOKUP($A90,'Amo1'!$B:$C,2,FALSE)))</f>
        <v>0</v>
      </c>
      <c r="L90" s="51">
        <f>IF(L$5=0,0,IF(ISNA(VLOOKUP($A90,'Amo2'!$B:$C,2,FALSE)=FALSE),0,VLOOKUP($A90,'Amo2'!$B:$C,2,FALSE)))</f>
        <v>0</v>
      </c>
      <c r="M90" s="51">
        <f>IF(M$5=0,0,IF(ISNA(VLOOKUP($A90,'Amo3'!$B:$C,2,FALSE)=FALSE),0,VLOOKUP($A90,'Amo3'!$B:$C,2,FALSE)))</f>
        <v>0</v>
      </c>
      <c r="N90" s="51">
        <f>IF(N$5=0,0,IF(ISNA(VLOOKUP($A90,'Amo1'!$B:$E,4,FALSE)=FALSE),0,VLOOKUP($A90,'Amo1'!$B:$E,4,FALSE)))</f>
        <v>0</v>
      </c>
      <c r="O90" s="51">
        <f>IF(O$5=0,0,IF(ISNA(VLOOKUP($A90,'Amo2'!$B:$E,4,FALSE)=FALSE),0,VLOOKUP($A90,'Amo2'!$B:$E,4,FALSE)))</f>
        <v>0</v>
      </c>
      <c r="P90" s="51">
        <f>IF(P$5=0,0,IF(ISNA(VLOOKUP($A90,'Amo3'!$B:$E,4,FALSE)=FALSE),0,VLOOKUP($A90,'Amo3'!$B:$E,4,FALSE)))</f>
        <v>0</v>
      </c>
      <c r="Q90" s="51">
        <f t="shared" si="39"/>
        <v>-2306.7227440403658</v>
      </c>
      <c r="R90" s="51">
        <f t="shared" si="40"/>
        <v>-2306.7227440403658</v>
      </c>
      <c r="S90" s="51">
        <f t="shared" si="41"/>
        <v>0</v>
      </c>
      <c r="T90" s="51">
        <f t="shared" si="42"/>
        <v>6920.1682321210992</v>
      </c>
      <c r="U90" s="51">
        <f t="shared" si="43"/>
        <v>8304.201878545322</v>
      </c>
      <c r="V90" s="51">
        <f t="shared" si="44"/>
        <v>0</v>
      </c>
      <c r="W90" s="51">
        <f>IF($A90=W$5,DATA!$B$15,0)</f>
        <v>0</v>
      </c>
      <c r="X90" s="51">
        <f>IF($A90=X$5,DATA!$B$16,0)</f>
        <v>0</v>
      </c>
      <c r="Y90" s="51">
        <f>IF(Y$5&gt;=$A90,DATA!$B$42,0)</f>
        <v>0</v>
      </c>
      <c r="Z90" s="51">
        <f>IF(Z$5&gt;=$A90,DATA!$B$43,0)</f>
        <v>0</v>
      </c>
      <c r="AA90" s="51">
        <f>IF(AA$5&gt;=$A90,DATA!$B$44,0)</f>
        <v>0</v>
      </c>
      <c r="AB90" s="51">
        <f t="shared" si="45"/>
        <v>-29000</v>
      </c>
      <c r="AC90" s="51">
        <f>IF(AC$5&lt;=$A90,DATA!$B$53,0)</f>
        <v>-24000</v>
      </c>
      <c r="AD90" s="51">
        <f>IF(AD$5&lt;=$A90,DATA!$B$48,0)</f>
        <v>21600</v>
      </c>
      <c r="AE90" s="51">
        <f>IF(AE$5&lt;=$A90,DATA!$B$49,0)</f>
        <v>3600</v>
      </c>
      <c r="AF90" s="51">
        <f>IF(AF$5&lt;=$A90,DATA!$B$50,0)</f>
        <v>7400</v>
      </c>
      <c r="AH90" s="51">
        <f t="shared" si="46"/>
        <v>259266.53603020724</v>
      </c>
      <c r="AI90" s="51">
        <f t="shared" si="47"/>
        <v>183125.12664494829</v>
      </c>
      <c r="AJ90" s="51">
        <f t="shared" si="26"/>
        <v>88131.446682589434</v>
      </c>
      <c r="AK90" s="51">
        <f t="shared" si="27"/>
        <v>-11990.037297330491</v>
      </c>
      <c r="AM90" s="51">
        <f t="shared" si="28"/>
        <v>47802.578408489033</v>
      </c>
      <c r="AN90" s="51">
        <f t="shared" si="29"/>
        <v>-57613.445488080732</v>
      </c>
      <c r="AO90" s="51">
        <f t="shared" si="30"/>
        <v>-9810.8670795916987</v>
      </c>
    </row>
    <row r="91" spans="1:41" x14ac:dyDescent="0.35">
      <c r="A91" s="50">
        <f t="shared" si="24"/>
        <v>2095</v>
      </c>
      <c r="B91" s="50">
        <f t="shared" si="33"/>
        <v>131</v>
      </c>
      <c r="C91" s="51">
        <f>IF(A91&lt;=DATA!D$34,C$6,0)</f>
        <v>0</v>
      </c>
      <c r="D91" s="51">
        <f>IF(A91&lt;=DATA!D$35,D$6,0)</f>
        <v>0</v>
      </c>
      <c r="E91" s="51">
        <f t="shared" si="31"/>
        <v>-11990.037297330491</v>
      </c>
      <c r="F91" s="51">
        <f t="shared" si="34"/>
        <v>-119.90037297330491</v>
      </c>
      <c r="G91" s="51">
        <f t="shared" si="35"/>
        <v>89894.075616241229</v>
      </c>
      <c r="H91" s="51">
        <f t="shared" si="36"/>
        <v>145157.29100493688</v>
      </c>
      <c r="I91" s="51">
        <f t="shared" si="37"/>
        <v>38303.111104978896</v>
      </c>
      <c r="J91" s="51">
        <f t="shared" si="38"/>
        <v>0</v>
      </c>
      <c r="K91" s="51">
        <f>IF(K$5=0,0,IF(ISNA(VLOOKUP($A91,'Amo1'!$B:$C,2,FALSE)=FALSE),0,VLOOKUP($A91,'Amo1'!$B:$C,2,FALSE)))</f>
        <v>0</v>
      </c>
      <c r="L91" s="51">
        <f>IF(L$5=0,0,IF(ISNA(VLOOKUP($A91,'Amo2'!$B:$C,2,FALSE)=FALSE),0,VLOOKUP($A91,'Amo2'!$B:$C,2,FALSE)))</f>
        <v>0</v>
      </c>
      <c r="M91" s="51">
        <f>IF(M$5=0,0,IF(ISNA(VLOOKUP($A91,'Amo3'!$B:$C,2,FALSE)=FALSE),0,VLOOKUP($A91,'Amo3'!$B:$C,2,FALSE)))</f>
        <v>0</v>
      </c>
      <c r="N91" s="51">
        <f>IF(N$5=0,0,IF(ISNA(VLOOKUP($A91,'Amo1'!$B:$E,4,FALSE)=FALSE),0,VLOOKUP($A91,'Amo1'!$B:$E,4,FALSE)))</f>
        <v>0</v>
      </c>
      <c r="O91" s="51">
        <f>IF(O$5=0,0,IF(ISNA(VLOOKUP($A91,'Amo2'!$B:$E,4,FALSE)=FALSE),0,VLOOKUP($A91,'Amo2'!$B:$E,4,FALSE)))</f>
        <v>0</v>
      </c>
      <c r="P91" s="51">
        <f>IF(P$5=0,0,IF(ISNA(VLOOKUP($A91,'Amo3'!$B:$E,4,FALSE)=FALSE),0,VLOOKUP($A91,'Amo3'!$B:$E,4,FALSE)))</f>
        <v>0</v>
      </c>
      <c r="Q91" s="51">
        <f t="shared" si="39"/>
        <v>-2329.7899714807695</v>
      </c>
      <c r="R91" s="51">
        <f t="shared" si="40"/>
        <v>-2329.7899714807695</v>
      </c>
      <c r="S91" s="51">
        <f t="shared" si="41"/>
        <v>0</v>
      </c>
      <c r="T91" s="51">
        <f t="shared" si="42"/>
        <v>6989.3699144423099</v>
      </c>
      <c r="U91" s="51">
        <f t="shared" si="43"/>
        <v>8387.2438973307744</v>
      </c>
      <c r="V91" s="51">
        <f t="shared" si="44"/>
        <v>0</v>
      </c>
      <c r="W91" s="51">
        <f>IF($A91=W$5,DATA!$B$15,0)</f>
        <v>0</v>
      </c>
      <c r="X91" s="51">
        <f>IF($A91=X$5,DATA!$B$16,0)</f>
        <v>0</v>
      </c>
      <c r="Y91" s="51">
        <f>IF(Y$5&gt;=$A91,DATA!$B$42,0)</f>
        <v>0</v>
      </c>
      <c r="Z91" s="51">
        <f>IF(Z$5&gt;=$A91,DATA!$B$43,0)</f>
        <v>0</v>
      </c>
      <c r="AA91" s="51">
        <f>IF(AA$5&gt;=$A91,DATA!$B$44,0)</f>
        <v>0</v>
      </c>
      <c r="AB91" s="51">
        <f t="shared" si="45"/>
        <v>-29000</v>
      </c>
      <c r="AC91" s="51">
        <f>IF(AC$5&lt;=$A91,DATA!$B$53,0)</f>
        <v>-24000</v>
      </c>
      <c r="AD91" s="51">
        <f>IF(AD$5&lt;=$A91,DATA!$B$48,0)</f>
        <v>21600</v>
      </c>
      <c r="AE91" s="51">
        <f>IF(AE$5&lt;=$A91,DATA!$B$49,0)</f>
        <v>3600</v>
      </c>
      <c r="AF91" s="51">
        <f>IF(AF$5&lt;=$A91,DATA!$B$50,0)</f>
        <v>7400</v>
      </c>
      <c r="AH91" s="51">
        <f t="shared" si="46"/>
        <v>251561.57392466476</v>
      </c>
      <c r="AI91" s="51">
        <f t="shared" si="47"/>
        <v>183460.40210991577</v>
      </c>
      <c r="AJ91" s="51">
        <f t="shared" si="26"/>
        <v>89894.075616241229</v>
      </c>
      <c r="AK91" s="51">
        <f t="shared" si="27"/>
        <v>-21792.903801492241</v>
      </c>
      <c r="AM91" s="51">
        <f t="shared" si="28"/>
        <v>47856.713438799779</v>
      </c>
      <c r="AN91" s="51">
        <f t="shared" si="29"/>
        <v>-57659.579942961536</v>
      </c>
      <c r="AO91" s="51">
        <f t="shared" si="30"/>
        <v>-9802.8665041617569</v>
      </c>
    </row>
    <row r="92" spans="1:41" x14ac:dyDescent="0.35">
      <c r="A92" s="50">
        <f t="shared" si="24"/>
        <v>2096</v>
      </c>
      <c r="B92" s="50">
        <f t="shared" si="33"/>
        <v>132</v>
      </c>
      <c r="C92" s="51">
        <f>IF(A92&lt;=DATA!D$34,C$6,0)</f>
        <v>0</v>
      </c>
      <c r="D92" s="51">
        <f>IF(A92&lt;=DATA!D$35,D$6,0)</f>
        <v>0</v>
      </c>
      <c r="E92" s="51">
        <f t="shared" si="31"/>
        <v>-21792.903801492248</v>
      </c>
      <c r="F92" s="51">
        <f t="shared" si="34"/>
        <v>-217.9290380149225</v>
      </c>
      <c r="G92" s="51">
        <f t="shared" si="35"/>
        <v>91691.95712856605</v>
      </c>
      <c r="H92" s="51">
        <f t="shared" si="36"/>
        <v>145883.07745996155</v>
      </c>
      <c r="I92" s="51">
        <f t="shared" si="37"/>
        <v>37920.07999392911</v>
      </c>
      <c r="J92" s="51">
        <f t="shared" si="38"/>
        <v>0</v>
      </c>
      <c r="K92" s="51">
        <f>IF(K$5=0,0,IF(ISNA(VLOOKUP($A92,'Amo1'!$B:$C,2,FALSE)=FALSE),0,VLOOKUP($A92,'Amo1'!$B:$C,2,FALSE)))</f>
        <v>0</v>
      </c>
      <c r="L92" s="51">
        <f>IF(L$5=0,0,IF(ISNA(VLOOKUP($A92,'Amo2'!$B:$C,2,FALSE)=FALSE),0,VLOOKUP($A92,'Amo2'!$B:$C,2,FALSE)))</f>
        <v>0</v>
      </c>
      <c r="M92" s="51">
        <f>IF(M$5=0,0,IF(ISNA(VLOOKUP($A92,'Amo3'!$B:$C,2,FALSE)=FALSE),0,VLOOKUP($A92,'Amo3'!$B:$C,2,FALSE)))</f>
        <v>0</v>
      </c>
      <c r="N92" s="51">
        <f>IF(N$5=0,0,IF(ISNA(VLOOKUP($A92,'Amo1'!$B:$E,4,FALSE)=FALSE),0,VLOOKUP($A92,'Amo1'!$B:$E,4,FALSE)))</f>
        <v>0</v>
      </c>
      <c r="O92" s="51">
        <f>IF(O$5=0,0,IF(ISNA(VLOOKUP($A92,'Amo2'!$B:$E,4,FALSE)=FALSE),0,VLOOKUP($A92,'Amo2'!$B:$E,4,FALSE)))</f>
        <v>0</v>
      </c>
      <c r="P92" s="51">
        <f>IF(P$5=0,0,IF(ISNA(VLOOKUP($A92,'Amo3'!$B:$E,4,FALSE)=FALSE),0,VLOOKUP($A92,'Amo3'!$B:$E,4,FALSE)))</f>
        <v>0</v>
      </c>
      <c r="Q92" s="51">
        <f t="shared" si="39"/>
        <v>-2353.087871195577</v>
      </c>
      <c r="R92" s="51">
        <f t="shared" si="40"/>
        <v>-2353.087871195577</v>
      </c>
      <c r="S92" s="51">
        <f t="shared" si="41"/>
        <v>0</v>
      </c>
      <c r="T92" s="51">
        <f t="shared" si="42"/>
        <v>7059.2636135867333</v>
      </c>
      <c r="U92" s="51">
        <f t="shared" si="43"/>
        <v>8471.1163363040814</v>
      </c>
      <c r="V92" s="51">
        <f t="shared" si="44"/>
        <v>0</v>
      </c>
      <c r="W92" s="51">
        <f>IF($A92=W$5,DATA!$B$15,0)</f>
        <v>0</v>
      </c>
      <c r="X92" s="51">
        <f>IF($A92=X$5,DATA!$B$16,0)</f>
        <v>0</v>
      </c>
      <c r="Y92" s="51">
        <f>IF(Y$5&gt;=$A92,DATA!$B$42,0)</f>
        <v>0</v>
      </c>
      <c r="Z92" s="51">
        <f>IF(Z$5&gt;=$A92,DATA!$B$43,0)</f>
        <v>0</v>
      </c>
      <c r="AA92" s="51">
        <f>IF(AA$5&gt;=$A92,DATA!$B$44,0)</f>
        <v>0</v>
      </c>
      <c r="AB92" s="51">
        <f t="shared" si="45"/>
        <v>-29000</v>
      </c>
      <c r="AC92" s="51">
        <f>IF(AC$5&lt;=$A92,DATA!$B$53,0)</f>
        <v>-24000</v>
      </c>
      <c r="AD92" s="51">
        <f>IF(AD$5&lt;=$A92,DATA!$B$48,0)</f>
        <v>21600</v>
      </c>
      <c r="AE92" s="51">
        <f>IF(AE$5&lt;=$A92,DATA!$B$49,0)</f>
        <v>3600</v>
      </c>
      <c r="AF92" s="51">
        <f>IF(AF$5&lt;=$A92,DATA!$B$50,0)</f>
        <v>7400</v>
      </c>
      <c r="AH92" s="51">
        <f t="shared" si="46"/>
        <v>243908.48595044919</v>
      </c>
      <c r="AI92" s="51">
        <f t="shared" si="47"/>
        <v>183803.15745389066</v>
      </c>
      <c r="AJ92" s="51">
        <f t="shared" si="26"/>
        <v>91691.95712856605</v>
      </c>
      <c r="AK92" s="51">
        <f t="shared" si="27"/>
        <v>-31586.628632007516</v>
      </c>
      <c r="AM92" s="51">
        <f t="shared" si="28"/>
        <v>47912.450911875894</v>
      </c>
      <c r="AN92" s="51">
        <f t="shared" si="29"/>
        <v>-57706.175742391155</v>
      </c>
      <c r="AO92" s="51">
        <f t="shared" si="30"/>
        <v>-9793.7248305152607</v>
      </c>
    </row>
    <row r="93" spans="1:41" x14ac:dyDescent="0.35">
      <c r="A93" s="50">
        <f t="shared" si="24"/>
        <v>2097</v>
      </c>
      <c r="B93" s="50">
        <f t="shared" si="33"/>
        <v>133</v>
      </c>
      <c r="C93" s="51">
        <f>IF(A93&lt;=DATA!D$34,C$6,0)</f>
        <v>0</v>
      </c>
      <c r="D93" s="51">
        <f>IF(A93&lt;=DATA!D$35,D$6,0)</f>
        <v>0</v>
      </c>
      <c r="E93" s="51">
        <f t="shared" si="31"/>
        <v>-31586.628632007509</v>
      </c>
      <c r="F93" s="51">
        <f t="shared" si="34"/>
        <v>-315.86628632007512</v>
      </c>
      <c r="G93" s="51">
        <f t="shared" si="35"/>
        <v>93525.796271137369</v>
      </c>
      <c r="H93" s="51">
        <f t="shared" si="36"/>
        <v>146612.49284726134</v>
      </c>
      <c r="I93" s="51">
        <f t="shared" si="37"/>
        <v>37540.879193989822</v>
      </c>
      <c r="J93" s="51">
        <f t="shared" si="38"/>
        <v>0</v>
      </c>
      <c r="K93" s="51">
        <f>IF(K$5=0,0,IF(ISNA(VLOOKUP($A93,'Amo1'!$B:$C,2,FALSE)=FALSE),0,VLOOKUP($A93,'Amo1'!$B:$C,2,FALSE)))</f>
        <v>0</v>
      </c>
      <c r="L93" s="51">
        <f>IF(L$5=0,0,IF(ISNA(VLOOKUP($A93,'Amo2'!$B:$C,2,FALSE)=FALSE),0,VLOOKUP($A93,'Amo2'!$B:$C,2,FALSE)))</f>
        <v>0</v>
      </c>
      <c r="M93" s="51">
        <f>IF(M$5=0,0,IF(ISNA(VLOOKUP($A93,'Amo3'!$B:$C,2,FALSE)=FALSE),0,VLOOKUP($A93,'Amo3'!$B:$C,2,FALSE)))</f>
        <v>0</v>
      </c>
      <c r="N93" s="51">
        <f>IF(N$5=0,0,IF(ISNA(VLOOKUP($A93,'Amo1'!$B:$E,4,FALSE)=FALSE),0,VLOOKUP($A93,'Amo1'!$B:$E,4,FALSE)))</f>
        <v>0</v>
      </c>
      <c r="O93" s="51">
        <f>IF(O$5=0,0,IF(ISNA(VLOOKUP($A93,'Amo2'!$B:$E,4,FALSE)=FALSE),0,VLOOKUP($A93,'Amo2'!$B:$E,4,FALSE)))</f>
        <v>0</v>
      </c>
      <c r="P93" s="51">
        <f>IF(P$5=0,0,IF(ISNA(VLOOKUP($A93,'Amo3'!$B:$E,4,FALSE)=FALSE),0,VLOOKUP($A93,'Amo3'!$B:$E,4,FALSE)))</f>
        <v>0</v>
      </c>
      <c r="Q93" s="51">
        <f t="shared" si="39"/>
        <v>-2376.6187499075327</v>
      </c>
      <c r="R93" s="51">
        <f t="shared" si="40"/>
        <v>-2376.6187499075327</v>
      </c>
      <c r="S93" s="51">
        <f t="shared" si="41"/>
        <v>0</v>
      </c>
      <c r="T93" s="51">
        <f t="shared" si="42"/>
        <v>7129.8562497226003</v>
      </c>
      <c r="U93" s="51">
        <f t="shared" si="43"/>
        <v>8555.8274996671225</v>
      </c>
      <c r="V93" s="51">
        <f t="shared" si="44"/>
        <v>0</v>
      </c>
      <c r="W93" s="51">
        <f>IF($A93=W$5,DATA!$B$15,0)</f>
        <v>0</v>
      </c>
      <c r="X93" s="51">
        <f>IF($A93=X$5,DATA!$B$16,0)</f>
        <v>0</v>
      </c>
      <c r="Y93" s="51">
        <f>IF(Y$5&gt;=$A93,DATA!$B$42,0)</f>
        <v>0</v>
      </c>
      <c r="Z93" s="51">
        <f>IF(Z$5&gt;=$A93,DATA!$B$43,0)</f>
        <v>0</v>
      </c>
      <c r="AA93" s="51">
        <f>IF(AA$5&gt;=$A93,DATA!$B$44,0)</f>
        <v>0</v>
      </c>
      <c r="AB93" s="51">
        <f t="shared" si="45"/>
        <v>-29000</v>
      </c>
      <c r="AC93" s="51">
        <f>IF(AC$5&lt;=$A93,DATA!$B$53,0)</f>
        <v>-24000</v>
      </c>
      <c r="AD93" s="51">
        <f>IF(AD$5&lt;=$A93,DATA!$B$48,0)</f>
        <v>21600</v>
      </c>
      <c r="AE93" s="51">
        <f>IF(AE$5&lt;=$A93,DATA!$B$49,0)</f>
        <v>3600</v>
      </c>
      <c r="AF93" s="51">
        <f>IF(AF$5&lt;=$A93,DATA!$B$50,0)</f>
        <v>7400</v>
      </c>
      <c r="AH93" s="51">
        <f t="shared" si="46"/>
        <v>236309.11964363561</v>
      </c>
      <c r="AI93" s="51">
        <f t="shared" si="47"/>
        <v>184153.37204125116</v>
      </c>
      <c r="AJ93" s="51">
        <f t="shared" si="26"/>
        <v>93525.796271137369</v>
      </c>
      <c r="AK93" s="51">
        <f t="shared" si="27"/>
        <v>-41370.048668752919</v>
      </c>
      <c r="AM93" s="51">
        <f t="shared" si="28"/>
        <v>47969.817463069645</v>
      </c>
      <c r="AN93" s="51">
        <f t="shared" si="29"/>
        <v>-57753.237499815063</v>
      </c>
      <c r="AO93" s="51">
        <f t="shared" si="30"/>
        <v>-9783.4200367454177</v>
      </c>
    </row>
    <row r="94" spans="1:41" x14ac:dyDescent="0.35">
      <c r="A94" s="50">
        <f t="shared" si="24"/>
        <v>2098</v>
      </c>
      <c r="B94" s="50">
        <f t="shared" si="33"/>
        <v>134</v>
      </c>
      <c r="C94" s="51">
        <f>IF(A94&lt;=DATA!D$34,C$6,0)</f>
        <v>0</v>
      </c>
      <c r="D94" s="51">
        <f>IF(A94&lt;=DATA!D$35,D$6,0)</f>
        <v>0</v>
      </c>
      <c r="E94" s="51">
        <f t="shared" si="31"/>
        <v>-41370.048668752926</v>
      </c>
      <c r="F94" s="51">
        <f t="shared" si="34"/>
        <v>-413.70048668752929</v>
      </c>
      <c r="G94" s="51">
        <f t="shared" si="35"/>
        <v>95396.312196560117</v>
      </c>
      <c r="H94" s="51">
        <f t="shared" si="36"/>
        <v>147345.55531149762</v>
      </c>
      <c r="I94" s="51">
        <f t="shared" si="37"/>
        <v>37165.470402049927</v>
      </c>
      <c r="J94" s="51">
        <f t="shared" si="38"/>
        <v>0</v>
      </c>
      <c r="K94" s="51">
        <f>IF(K$5=0,0,IF(ISNA(VLOOKUP($A94,'Amo1'!$B:$C,2,FALSE)=FALSE),0,VLOOKUP($A94,'Amo1'!$B:$C,2,FALSE)))</f>
        <v>0</v>
      </c>
      <c r="L94" s="51">
        <f>IF(L$5=0,0,IF(ISNA(VLOOKUP($A94,'Amo2'!$B:$C,2,FALSE)=FALSE),0,VLOOKUP($A94,'Amo2'!$B:$C,2,FALSE)))</f>
        <v>0</v>
      </c>
      <c r="M94" s="51">
        <f>IF(M$5=0,0,IF(ISNA(VLOOKUP($A94,'Amo3'!$B:$C,2,FALSE)=FALSE),0,VLOOKUP($A94,'Amo3'!$B:$C,2,FALSE)))</f>
        <v>0</v>
      </c>
      <c r="N94" s="51">
        <f>IF(N$5=0,0,IF(ISNA(VLOOKUP($A94,'Amo1'!$B:$E,4,FALSE)=FALSE),0,VLOOKUP($A94,'Amo1'!$B:$E,4,FALSE)))</f>
        <v>0</v>
      </c>
      <c r="O94" s="51">
        <f>IF(O$5=0,0,IF(ISNA(VLOOKUP($A94,'Amo2'!$B:$E,4,FALSE)=FALSE),0,VLOOKUP($A94,'Amo2'!$B:$E,4,FALSE)))</f>
        <v>0</v>
      </c>
      <c r="P94" s="51">
        <f>IF(P$5=0,0,IF(ISNA(VLOOKUP($A94,'Amo3'!$B:$E,4,FALSE)=FALSE),0,VLOOKUP($A94,'Amo3'!$B:$E,4,FALSE)))</f>
        <v>0</v>
      </c>
      <c r="Q94" s="51">
        <f t="shared" si="39"/>
        <v>-2400.3849374066081</v>
      </c>
      <c r="R94" s="51">
        <f t="shared" si="40"/>
        <v>-2400.3849374066081</v>
      </c>
      <c r="S94" s="51">
        <f t="shared" si="41"/>
        <v>0</v>
      </c>
      <c r="T94" s="51">
        <f t="shared" si="42"/>
        <v>7201.1548122198265</v>
      </c>
      <c r="U94" s="51">
        <f t="shared" si="43"/>
        <v>8641.3857746637932</v>
      </c>
      <c r="V94" s="51">
        <f t="shared" si="44"/>
        <v>0</v>
      </c>
      <c r="W94" s="51">
        <f>IF($A94=W$5,DATA!$B$15,0)</f>
        <v>0</v>
      </c>
      <c r="X94" s="51">
        <f>IF($A94=X$5,DATA!$B$16,0)</f>
        <v>0</v>
      </c>
      <c r="Y94" s="51">
        <f>IF(Y$5&gt;=$A94,DATA!$B$42,0)</f>
        <v>0</v>
      </c>
      <c r="Z94" s="51">
        <f>IF(Z$5&gt;=$A94,DATA!$B$43,0)</f>
        <v>0</v>
      </c>
      <c r="AA94" s="51">
        <f>IF(AA$5&gt;=$A94,DATA!$B$44,0)</f>
        <v>0</v>
      </c>
      <c r="AB94" s="51">
        <f t="shared" si="45"/>
        <v>-29000</v>
      </c>
      <c r="AC94" s="51">
        <f>IF(AC$5&lt;=$A94,DATA!$B$53,0)</f>
        <v>-24000</v>
      </c>
      <c r="AD94" s="51">
        <f>IF(AD$5&lt;=$A94,DATA!$B$48,0)</f>
        <v>21600</v>
      </c>
      <c r="AE94" s="51">
        <f>IF(AE$5&lt;=$A94,DATA!$B$49,0)</f>
        <v>3600</v>
      </c>
      <c r="AF94" s="51">
        <f>IF(AF$5&lt;=$A94,DATA!$B$50,0)</f>
        <v>7400</v>
      </c>
      <c r="AH94" s="51">
        <f t="shared" si="46"/>
        <v>228765.3594667376</v>
      </c>
      <c r="AI94" s="51">
        <f t="shared" si="47"/>
        <v>184511.02571354754</v>
      </c>
      <c r="AJ94" s="51">
        <f t="shared" si="26"/>
        <v>95396.312196560117</v>
      </c>
      <c r="AK94" s="51">
        <f t="shared" si="27"/>
        <v>-51141.978443370055</v>
      </c>
      <c r="AM94" s="51">
        <f t="shared" si="28"/>
        <v>48028.840100196088</v>
      </c>
      <c r="AN94" s="51">
        <f t="shared" si="29"/>
        <v>-57800.769874813217</v>
      </c>
      <c r="AO94" s="51">
        <f t="shared" si="30"/>
        <v>-9771.9297746171287</v>
      </c>
    </row>
    <row r="95" spans="1:41" x14ac:dyDescent="0.35">
      <c r="A95" s="50">
        <f t="shared" si="24"/>
        <v>2099</v>
      </c>
      <c r="B95" s="50">
        <f t="shared" si="33"/>
        <v>135</v>
      </c>
      <c r="C95" s="51">
        <f>IF(A95&lt;=DATA!D$34,C$6,0)</f>
        <v>0</v>
      </c>
      <c r="D95" s="51">
        <f>IF(A95&lt;=DATA!D$35,D$6,0)</f>
        <v>0</v>
      </c>
      <c r="E95" s="51">
        <f t="shared" si="31"/>
        <v>-51141.978443370055</v>
      </c>
      <c r="F95" s="51">
        <f t="shared" si="34"/>
        <v>-511.41978443370056</v>
      </c>
      <c r="G95" s="51">
        <f t="shared" si="35"/>
        <v>97304.238440491317</v>
      </c>
      <c r="H95" s="51">
        <f t="shared" si="36"/>
        <v>148082.28308805509</v>
      </c>
      <c r="I95" s="51">
        <f t="shared" si="37"/>
        <v>36793.81569802943</v>
      </c>
      <c r="J95" s="51">
        <f t="shared" si="38"/>
        <v>0</v>
      </c>
      <c r="K95" s="51">
        <f>IF(K$5=0,0,IF(ISNA(VLOOKUP($A95,'Amo1'!$B:$C,2,FALSE)=FALSE),0,VLOOKUP($A95,'Amo1'!$B:$C,2,FALSE)))</f>
        <v>0</v>
      </c>
      <c r="L95" s="51">
        <f>IF(L$5=0,0,IF(ISNA(VLOOKUP($A95,'Amo2'!$B:$C,2,FALSE)=FALSE),0,VLOOKUP($A95,'Amo2'!$B:$C,2,FALSE)))</f>
        <v>0</v>
      </c>
      <c r="M95" s="51">
        <f>IF(M$5=0,0,IF(ISNA(VLOOKUP($A95,'Amo3'!$B:$C,2,FALSE)=FALSE),0,VLOOKUP($A95,'Amo3'!$B:$C,2,FALSE)))</f>
        <v>0</v>
      </c>
      <c r="N95" s="51">
        <f>IF(N$5=0,0,IF(ISNA(VLOOKUP($A95,'Amo1'!$B:$E,4,FALSE)=FALSE),0,VLOOKUP($A95,'Amo1'!$B:$E,4,FALSE)))</f>
        <v>0</v>
      </c>
      <c r="O95" s="51">
        <f>IF(O$5=0,0,IF(ISNA(VLOOKUP($A95,'Amo2'!$B:$E,4,FALSE)=FALSE),0,VLOOKUP($A95,'Amo2'!$B:$E,4,FALSE)))</f>
        <v>0</v>
      </c>
      <c r="P95" s="51">
        <f>IF(P$5=0,0,IF(ISNA(VLOOKUP($A95,'Amo3'!$B:$E,4,FALSE)=FALSE),0,VLOOKUP($A95,'Amo3'!$B:$E,4,FALSE)))</f>
        <v>0</v>
      </c>
      <c r="Q95" s="51">
        <f t="shared" si="39"/>
        <v>-2424.3887867806743</v>
      </c>
      <c r="R95" s="51">
        <f t="shared" si="40"/>
        <v>-2424.3887867806743</v>
      </c>
      <c r="S95" s="51">
        <f t="shared" si="41"/>
        <v>0</v>
      </c>
      <c r="T95" s="51">
        <f t="shared" si="42"/>
        <v>7273.1663603420247</v>
      </c>
      <c r="U95" s="51">
        <f t="shared" si="43"/>
        <v>8727.7996324104315</v>
      </c>
      <c r="V95" s="51">
        <f t="shared" si="44"/>
        <v>0</v>
      </c>
      <c r="W95" s="51">
        <f>IF($A95=W$5,DATA!$B$15,0)</f>
        <v>0</v>
      </c>
      <c r="X95" s="51">
        <f>IF($A95=X$5,DATA!$B$16,0)</f>
        <v>0</v>
      </c>
      <c r="Y95" s="51">
        <f>IF(Y$5&gt;=$A95,DATA!$B$42,0)</f>
        <v>0</v>
      </c>
      <c r="Z95" s="51">
        <f>IF(Z$5&gt;=$A95,DATA!$B$43,0)</f>
        <v>0</v>
      </c>
      <c r="AA95" s="51">
        <f>IF(AA$5&gt;=$A95,DATA!$B$44,0)</f>
        <v>0</v>
      </c>
      <c r="AB95" s="51">
        <f t="shared" si="45"/>
        <v>-29000</v>
      </c>
      <c r="AC95" s="51">
        <f>IF(AC$5&lt;=$A95,DATA!$B$53,0)</f>
        <v>-24000</v>
      </c>
      <c r="AD95" s="51">
        <f>IF(AD$5&lt;=$A95,DATA!$B$48,0)</f>
        <v>21600</v>
      </c>
      <c r="AE95" s="51">
        <f>IF(AE$5&lt;=$A95,DATA!$B$49,0)</f>
        <v>3600</v>
      </c>
      <c r="AF95" s="51">
        <f>IF(AF$5&lt;=$A95,DATA!$B$50,0)</f>
        <v>7400</v>
      </c>
      <c r="AH95" s="51">
        <f t="shared" si="46"/>
        <v>221279.12741796317</v>
      </c>
      <c r="AI95" s="51">
        <f t="shared" si="47"/>
        <v>184876.09878608451</v>
      </c>
      <c r="AJ95" s="51">
        <f t="shared" si="26"/>
        <v>97304.238440491317</v>
      </c>
      <c r="AK95" s="51">
        <f t="shared" si="27"/>
        <v>-60901.20980861265</v>
      </c>
      <c r="AM95" s="51">
        <f t="shared" si="28"/>
        <v>48089.546208318759</v>
      </c>
      <c r="AN95" s="51">
        <f t="shared" si="29"/>
        <v>-57848.777573561347</v>
      </c>
      <c r="AO95" s="51">
        <f t="shared" si="30"/>
        <v>-9759.2313652425873</v>
      </c>
    </row>
    <row r="96" spans="1:41" x14ac:dyDescent="0.35">
      <c r="A96" s="50">
        <f t="shared" si="24"/>
        <v>2100</v>
      </c>
      <c r="B96" s="50">
        <f t="shared" si="33"/>
        <v>136</v>
      </c>
      <c r="C96" s="51">
        <f>IF(A96&lt;=DATA!D$34,C$6,0)</f>
        <v>0</v>
      </c>
      <c r="D96" s="51">
        <f>IF(A96&lt;=DATA!D$35,D$6,0)</f>
        <v>0</v>
      </c>
      <c r="E96" s="51">
        <f t="shared" si="31"/>
        <v>-60901.209808612643</v>
      </c>
      <c r="F96" s="51">
        <f t="shared" si="34"/>
        <v>-609.01209808612646</v>
      </c>
      <c r="G96" s="51">
        <f t="shared" si="35"/>
        <v>99250.323209301147</v>
      </c>
      <c r="H96" s="51">
        <f t="shared" si="36"/>
        <v>148822.69450349535</v>
      </c>
      <c r="I96" s="51">
        <f t="shared" si="37"/>
        <v>36425.877541049136</v>
      </c>
      <c r="J96" s="51">
        <f t="shared" si="38"/>
        <v>0</v>
      </c>
      <c r="K96" s="51">
        <f>IF(K$5=0,0,IF(ISNA(VLOOKUP($A96,'Amo1'!$B:$C,2,FALSE)=FALSE),0,VLOOKUP($A96,'Amo1'!$B:$C,2,FALSE)))</f>
        <v>0</v>
      </c>
      <c r="L96" s="51">
        <f>IF(L$5=0,0,IF(ISNA(VLOOKUP($A96,'Amo2'!$B:$C,2,FALSE)=FALSE),0,VLOOKUP($A96,'Amo2'!$B:$C,2,FALSE)))</f>
        <v>0</v>
      </c>
      <c r="M96" s="51">
        <f>IF(M$5=0,0,IF(ISNA(VLOOKUP($A96,'Amo3'!$B:$C,2,FALSE)=FALSE),0,VLOOKUP($A96,'Amo3'!$B:$C,2,FALSE)))</f>
        <v>0</v>
      </c>
      <c r="N96" s="51">
        <f>IF(N$5=0,0,IF(ISNA(VLOOKUP($A96,'Amo1'!$B:$E,4,FALSE)=FALSE),0,VLOOKUP($A96,'Amo1'!$B:$E,4,FALSE)))</f>
        <v>0</v>
      </c>
      <c r="O96" s="51">
        <f>IF(O$5=0,0,IF(ISNA(VLOOKUP($A96,'Amo2'!$B:$E,4,FALSE)=FALSE),0,VLOOKUP($A96,'Amo2'!$B:$E,4,FALSE)))</f>
        <v>0</v>
      </c>
      <c r="P96" s="51">
        <f>IF(P$5=0,0,IF(ISNA(VLOOKUP($A96,'Amo3'!$B:$E,4,FALSE)=FALSE),0,VLOOKUP($A96,'Amo3'!$B:$E,4,FALSE)))</f>
        <v>0</v>
      </c>
      <c r="Q96" s="51">
        <f t="shared" si="39"/>
        <v>-2448.632674648481</v>
      </c>
      <c r="R96" s="51">
        <f t="shared" si="40"/>
        <v>-2448.632674648481</v>
      </c>
      <c r="S96" s="51">
        <f t="shared" si="41"/>
        <v>0</v>
      </c>
      <c r="T96" s="51">
        <f t="shared" si="42"/>
        <v>7345.8980239454449</v>
      </c>
      <c r="U96" s="51">
        <f t="shared" si="43"/>
        <v>8815.0776287345361</v>
      </c>
      <c r="V96" s="51">
        <f t="shared" si="44"/>
        <v>0</v>
      </c>
      <c r="W96" s="51">
        <f>IF($A96=W$5,DATA!$B$15,0)</f>
        <v>0</v>
      </c>
      <c r="X96" s="51">
        <f>IF($A96=X$5,DATA!$B$16,0)</f>
        <v>0</v>
      </c>
      <c r="Y96" s="51">
        <f>IF(Y$5&gt;=$A96,DATA!$B$42,0)</f>
        <v>0</v>
      </c>
      <c r="Z96" s="51">
        <f>IF(Z$5&gt;=$A96,DATA!$B$43,0)</f>
        <v>0</v>
      </c>
      <c r="AA96" s="51">
        <f>IF(AA$5&gt;=$A96,DATA!$B$44,0)</f>
        <v>0</v>
      </c>
      <c r="AB96" s="51">
        <f t="shared" si="45"/>
        <v>-29000</v>
      </c>
      <c r="AC96" s="51">
        <f>IF(AC$5&lt;=$A96,DATA!$B$53,0)</f>
        <v>-24000</v>
      </c>
      <c r="AD96" s="51">
        <f>IF(AD$5&lt;=$A96,DATA!$B$48,0)</f>
        <v>21600</v>
      </c>
      <c r="AE96" s="51">
        <f>IF(AE$5&lt;=$A96,DATA!$B$49,0)</f>
        <v>3600</v>
      </c>
      <c r="AF96" s="51">
        <f>IF(AF$5&lt;=$A96,DATA!$B$50,0)</f>
        <v>7400</v>
      </c>
      <c r="AH96" s="51">
        <f t="shared" si="46"/>
        <v>213852.3836505299</v>
      </c>
      <c r="AI96" s="51">
        <f t="shared" si="47"/>
        <v>185248.5720445445</v>
      </c>
      <c r="AJ96" s="51">
        <f t="shared" si="26"/>
        <v>99250.323209301147</v>
      </c>
      <c r="AK96" s="51">
        <f t="shared" si="27"/>
        <v>-70646.511603315754</v>
      </c>
      <c r="AM96" s="51">
        <f t="shared" si="28"/>
        <v>48151.963554593851</v>
      </c>
      <c r="AN96" s="51">
        <f t="shared" si="29"/>
        <v>-57897.265349296962</v>
      </c>
      <c r="AO96" s="51">
        <f t="shared" si="30"/>
        <v>-9745.3017947031112</v>
      </c>
    </row>
    <row r="97" spans="1:41" x14ac:dyDescent="0.35">
      <c r="A97" s="50">
        <f t="shared" si="24"/>
        <v>2101</v>
      </c>
      <c r="B97" s="50">
        <f t="shared" si="33"/>
        <v>137</v>
      </c>
      <c r="C97" s="51">
        <f>IF(A97&lt;=DATA!D$34,C$6,0)</f>
        <v>0</v>
      </c>
      <c r="D97" s="51">
        <f>IF(A97&lt;=DATA!D$35,D$6,0)</f>
        <v>0</v>
      </c>
      <c r="E97" s="51">
        <f t="shared" si="31"/>
        <v>-70646.511603315754</v>
      </c>
      <c r="F97" s="51">
        <f t="shared" si="34"/>
        <v>-706.46511603315753</v>
      </c>
      <c r="G97" s="51">
        <f t="shared" si="35"/>
        <v>101235.32967348717</v>
      </c>
      <c r="H97" s="51">
        <f t="shared" si="36"/>
        <v>149566.80797601282</v>
      </c>
      <c r="I97" s="51">
        <f t="shared" si="37"/>
        <v>36061.618765638646</v>
      </c>
      <c r="J97" s="51">
        <f t="shared" si="38"/>
        <v>0</v>
      </c>
      <c r="K97" s="51">
        <f>IF(K$5=0,0,IF(ISNA(VLOOKUP($A97,'Amo1'!$B:$C,2,FALSE)=FALSE),0,VLOOKUP($A97,'Amo1'!$B:$C,2,FALSE)))</f>
        <v>0</v>
      </c>
      <c r="L97" s="51">
        <f>IF(L$5=0,0,IF(ISNA(VLOOKUP($A97,'Amo2'!$B:$C,2,FALSE)=FALSE),0,VLOOKUP($A97,'Amo2'!$B:$C,2,FALSE)))</f>
        <v>0</v>
      </c>
      <c r="M97" s="51">
        <f>IF(M$5=0,0,IF(ISNA(VLOOKUP($A97,'Amo3'!$B:$C,2,FALSE)=FALSE),0,VLOOKUP($A97,'Amo3'!$B:$C,2,FALSE)))</f>
        <v>0</v>
      </c>
      <c r="N97" s="51">
        <f>IF(N$5=0,0,IF(ISNA(VLOOKUP($A97,'Amo1'!$B:$E,4,FALSE)=FALSE),0,VLOOKUP($A97,'Amo1'!$B:$E,4,FALSE)))</f>
        <v>0</v>
      </c>
      <c r="O97" s="51">
        <f>IF(O$5=0,0,IF(ISNA(VLOOKUP($A97,'Amo2'!$B:$E,4,FALSE)=FALSE),0,VLOOKUP($A97,'Amo2'!$B:$E,4,FALSE)))</f>
        <v>0</v>
      </c>
      <c r="P97" s="51">
        <f>IF(P$5=0,0,IF(ISNA(VLOOKUP($A97,'Amo3'!$B:$E,4,FALSE)=FALSE),0,VLOOKUP($A97,'Amo3'!$B:$E,4,FALSE)))</f>
        <v>0</v>
      </c>
      <c r="Q97" s="51">
        <f t="shared" si="39"/>
        <v>-2473.1190013949658</v>
      </c>
      <c r="R97" s="51">
        <f t="shared" si="40"/>
        <v>-2473.1190013949658</v>
      </c>
      <c r="S97" s="51">
        <f t="shared" si="41"/>
        <v>0</v>
      </c>
      <c r="T97" s="51">
        <f t="shared" si="42"/>
        <v>7419.3570041848998</v>
      </c>
      <c r="U97" s="51">
        <f t="shared" si="43"/>
        <v>8903.2284050218823</v>
      </c>
      <c r="V97" s="51">
        <f t="shared" si="44"/>
        <v>0</v>
      </c>
      <c r="W97" s="51">
        <f>IF($A97=W$5,DATA!$B$15,0)</f>
        <v>0</v>
      </c>
      <c r="X97" s="51">
        <f>IF($A97=X$5,DATA!$B$16,0)</f>
        <v>0</v>
      </c>
      <c r="Y97" s="51">
        <f>IF(Y$5&gt;=$A97,DATA!$B$42,0)</f>
        <v>0</v>
      </c>
      <c r="Z97" s="51">
        <f>IF(Z$5&gt;=$A97,DATA!$B$43,0)</f>
        <v>0</v>
      </c>
      <c r="AA97" s="51">
        <f>IF(AA$5&gt;=$A97,DATA!$B$44,0)</f>
        <v>0</v>
      </c>
      <c r="AB97" s="51">
        <f t="shared" si="45"/>
        <v>-29000</v>
      </c>
      <c r="AC97" s="51">
        <f>IF(AC$5&lt;=$A97,DATA!$B$53,0)</f>
        <v>-24000</v>
      </c>
      <c r="AD97" s="51">
        <f>IF(AD$5&lt;=$A97,DATA!$B$48,0)</f>
        <v>21600</v>
      </c>
      <c r="AE97" s="51">
        <f>IF(AE$5&lt;=$A97,DATA!$B$49,0)</f>
        <v>3600</v>
      </c>
      <c r="AF97" s="51">
        <f>IF(AF$5&lt;=$A97,DATA!$B$50,0)</f>
        <v>7400</v>
      </c>
      <c r="AH97" s="51">
        <f t="shared" si="46"/>
        <v>206487.12710220658</v>
      </c>
      <c r="AI97" s="51">
        <f t="shared" si="47"/>
        <v>185628.42674165146</v>
      </c>
      <c r="AJ97" s="51">
        <f t="shared" si="26"/>
        <v>101235.32967348717</v>
      </c>
      <c r="AK97" s="51">
        <f t="shared" si="27"/>
        <v>-80376.629312932055</v>
      </c>
      <c r="AM97" s="51">
        <f t="shared" si="28"/>
        <v>48216.120293173626</v>
      </c>
      <c r="AN97" s="51">
        <f t="shared" si="29"/>
        <v>-57946.238002789934</v>
      </c>
      <c r="AO97" s="51">
        <f t="shared" si="30"/>
        <v>-9730.1177096163083</v>
      </c>
    </row>
    <row r="98" spans="1:41" x14ac:dyDescent="0.35">
      <c r="A98" s="50">
        <f t="shared" si="24"/>
        <v>2102</v>
      </c>
      <c r="B98" s="50">
        <f t="shared" si="33"/>
        <v>138</v>
      </c>
      <c r="C98" s="51">
        <f>IF(A98&lt;=DATA!D$34,C$6,0)</f>
        <v>0</v>
      </c>
      <c r="D98" s="51">
        <f>IF(A98&lt;=DATA!D$35,D$6,0)</f>
        <v>0</v>
      </c>
      <c r="E98" s="51">
        <f t="shared" si="31"/>
        <v>-80376.629312932055</v>
      </c>
      <c r="F98" s="51">
        <f t="shared" si="34"/>
        <v>-803.76629312932062</v>
      </c>
      <c r="G98" s="51">
        <f t="shared" si="35"/>
        <v>103260.03626695691</v>
      </c>
      <c r="H98" s="51">
        <f t="shared" si="36"/>
        <v>150314.64201589287</v>
      </c>
      <c r="I98" s="51">
        <f t="shared" si="37"/>
        <v>35701.002577982261</v>
      </c>
      <c r="J98" s="51">
        <f t="shared" si="38"/>
        <v>0</v>
      </c>
      <c r="K98" s="51">
        <f>IF(K$5=0,0,IF(ISNA(VLOOKUP($A98,'Amo1'!$B:$C,2,FALSE)=FALSE),0,VLOOKUP($A98,'Amo1'!$B:$C,2,FALSE)))</f>
        <v>0</v>
      </c>
      <c r="L98" s="51">
        <f>IF(L$5=0,0,IF(ISNA(VLOOKUP($A98,'Amo2'!$B:$C,2,FALSE)=FALSE),0,VLOOKUP($A98,'Amo2'!$B:$C,2,FALSE)))</f>
        <v>0</v>
      </c>
      <c r="M98" s="51">
        <f>IF(M$5=0,0,IF(ISNA(VLOOKUP($A98,'Amo3'!$B:$C,2,FALSE)=FALSE),0,VLOOKUP($A98,'Amo3'!$B:$C,2,FALSE)))</f>
        <v>0</v>
      </c>
      <c r="N98" s="51">
        <f>IF(N$5=0,0,IF(ISNA(VLOOKUP($A98,'Amo1'!$B:$E,4,FALSE)=FALSE),0,VLOOKUP($A98,'Amo1'!$B:$E,4,FALSE)))</f>
        <v>0</v>
      </c>
      <c r="O98" s="51">
        <f>IF(O$5=0,0,IF(ISNA(VLOOKUP($A98,'Amo2'!$B:$E,4,FALSE)=FALSE),0,VLOOKUP($A98,'Amo2'!$B:$E,4,FALSE)))</f>
        <v>0</v>
      </c>
      <c r="P98" s="51">
        <f>IF(P$5=0,0,IF(ISNA(VLOOKUP($A98,'Amo3'!$B:$E,4,FALSE)=FALSE),0,VLOOKUP($A98,'Amo3'!$B:$E,4,FALSE)))</f>
        <v>0</v>
      </c>
      <c r="Q98" s="51">
        <f t="shared" si="39"/>
        <v>-2497.8501914089156</v>
      </c>
      <c r="R98" s="51">
        <f t="shared" si="40"/>
        <v>-2497.8501914089156</v>
      </c>
      <c r="S98" s="51">
        <f t="shared" si="41"/>
        <v>0</v>
      </c>
      <c r="T98" s="51">
        <f t="shared" si="42"/>
        <v>7493.5505742267487</v>
      </c>
      <c r="U98" s="51">
        <f t="shared" si="43"/>
        <v>8992.2606890721017</v>
      </c>
      <c r="V98" s="51">
        <f t="shared" si="44"/>
        <v>0</v>
      </c>
      <c r="W98" s="51">
        <f>IF($A98=W$5,DATA!$B$15,0)</f>
        <v>0</v>
      </c>
      <c r="X98" s="51">
        <f>IF($A98=X$5,DATA!$B$16,0)</f>
        <v>0</v>
      </c>
      <c r="Y98" s="51">
        <f>IF(Y$5&gt;=$A98,DATA!$B$42,0)</f>
        <v>0</v>
      </c>
      <c r="Z98" s="51">
        <f>IF(Z$5&gt;=$A98,DATA!$B$43,0)</f>
        <v>0</v>
      </c>
      <c r="AA98" s="51">
        <f>IF(AA$5&gt;=$A98,DATA!$B$44,0)</f>
        <v>0</v>
      </c>
      <c r="AB98" s="51">
        <f t="shared" si="45"/>
        <v>-29000</v>
      </c>
      <c r="AC98" s="51">
        <f>IF(AC$5&lt;=$A98,DATA!$B$53,0)</f>
        <v>-24000</v>
      </c>
      <c r="AD98" s="51">
        <f>IF(AD$5&lt;=$A98,DATA!$B$48,0)</f>
        <v>21600</v>
      </c>
      <c r="AE98" s="51">
        <f>IF(AE$5&lt;=$A98,DATA!$B$49,0)</f>
        <v>3600</v>
      </c>
      <c r="AF98" s="51">
        <f>IF(AF$5&lt;=$A98,DATA!$B$50,0)</f>
        <v>7400</v>
      </c>
      <c r="AH98" s="51">
        <f t="shared" si="46"/>
        <v>199185.39613525168</v>
      </c>
      <c r="AI98" s="51">
        <f t="shared" si="47"/>
        <v>186015.64459387513</v>
      </c>
      <c r="AJ98" s="51">
        <f t="shared" si="26"/>
        <v>103260.03626695691</v>
      </c>
      <c r="AK98" s="51">
        <f t="shared" si="27"/>
        <v>-90090.284725580364</v>
      </c>
      <c r="AM98" s="51">
        <f t="shared" si="28"/>
        <v>48282.044970169532</v>
      </c>
      <c r="AN98" s="51">
        <f t="shared" si="29"/>
        <v>-57995.700382817828</v>
      </c>
      <c r="AO98" s="51">
        <f t="shared" si="30"/>
        <v>-9713.6554126482952</v>
      </c>
    </row>
    <row r="99" spans="1:41" x14ac:dyDescent="0.35">
      <c r="A99" s="50">
        <f t="shared" si="24"/>
        <v>2103</v>
      </c>
      <c r="B99" s="50">
        <f t="shared" si="33"/>
        <v>139</v>
      </c>
      <c r="C99" s="51">
        <f>IF(A99&lt;=DATA!D$34,C$6,0)</f>
        <v>0</v>
      </c>
      <c r="D99" s="51">
        <f>IF(A99&lt;=DATA!D$35,D$6,0)</f>
        <v>0</v>
      </c>
      <c r="E99" s="51">
        <f t="shared" si="31"/>
        <v>-90090.28472558035</v>
      </c>
      <c r="F99" s="51">
        <f>E99*F$5</f>
        <v>-900.90284725580352</v>
      </c>
      <c r="G99" s="51">
        <f t="shared" si="35"/>
        <v>105325.23699229605</v>
      </c>
      <c r="H99" s="51">
        <f t="shared" si="36"/>
        <v>151066.21522597232</v>
      </c>
      <c r="I99" s="51">
        <f t="shared" si="37"/>
        <v>35343.992552202435</v>
      </c>
      <c r="J99" s="51">
        <f t="shared" si="38"/>
        <v>0</v>
      </c>
      <c r="K99" s="51">
        <f>IF(K$5=0,0,IF(ISNA(VLOOKUP($A99,'Amo1'!$B:$C,2,FALSE)=FALSE),0,VLOOKUP($A99,'Amo1'!$B:$C,2,FALSE)))</f>
        <v>0</v>
      </c>
      <c r="L99" s="51">
        <f>IF(L$5=0,0,IF(ISNA(VLOOKUP($A99,'Amo2'!$B:$C,2,FALSE)=FALSE),0,VLOOKUP($A99,'Amo2'!$B:$C,2,FALSE)))</f>
        <v>0</v>
      </c>
      <c r="M99" s="51">
        <f>IF(M$5=0,0,IF(ISNA(VLOOKUP($A99,'Amo3'!$B:$C,2,FALSE)=FALSE),0,VLOOKUP($A99,'Amo3'!$B:$C,2,FALSE)))</f>
        <v>0</v>
      </c>
      <c r="N99" s="51">
        <f>IF(N$5=0,0,IF(ISNA(VLOOKUP($A99,'Amo1'!$B:$E,4,FALSE)=FALSE),0,VLOOKUP($A99,'Amo1'!$B:$E,4,FALSE)))</f>
        <v>0</v>
      </c>
      <c r="O99" s="51">
        <f>IF(O$5=0,0,IF(ISNA(VLOOKUP($A99,'Amo2'!$B:$E,4,FALSE)=FALSE),0,VLOOKUP($A99,'Amo2'!$B:$E,4,FALSE)))</f>
        <v>0</v>
      </c>
      <c r="P99" s="51">
        <f>IF(P$5=0,0,IF(ISNA(VLOOKUP($A99,'Amo3'!$B:$E,4,FALSE)=FALSE),0,VLOOKUP($A99,'Amo3'!$B:$E,4,FALSE)))</f>
        <v>0</v>
      </c>
      <c r="Q99" s="51">
        <f t="shared" si="39"/>
        <v>-2522.8286933230047</v>
      </c>
      <c r="R99" s="51">
        <f t="shared" si="40"/>
        <v>-2522.8286933230047</v>
      </c>
      <c r="S99" s="51">
        <f t="shared" si="41"/>
        <v>0</v>
      </c>
      <c r="T99" s="51">
        <f t="shared" si="42"/>
        <v>7568.4860799690159</v>
      </c>
      <c r="U99" s="51">
        <f t="shared" si="43"/>
        <v>9082.1832959628227</v>
      </c>
      <c r="V99" s="51">
        <f t="shared" si="44"/>
        <v>0</v>
      </c>
      <c r="W99" s="51">
        <f>IF($A99=W$5,DATA!$B$15,0)</f>
        <v>0</v>
      </c>
      <c r="X99" s="51">
        <f>IF($A99=X$5,DATA!$B$16,0)</f>
        <v>0</v>
      </c>
      <c r="Y99" s="51">
        <f>IF(Y$5&gt;=$A99,DATA!$B$42,0)</f>
        <v>0</v>
      </c>
      <c r="Z99" s="51">
        <f>IF(Z$5&gt;=$A99,DATA!$B$43,0)</f>
        <v>0</v>
      </c>
      <c r="AA99" s="51">
        <f>IF(AA$5&gt;=$A99,DATA!$B$44,0)</f>
        <v>0</v>
      </c>
      <c r="AB99" s="51">
        <f t="shared" si="45"/>
        <v>-29000</v>
      </c>
      <c r="AC99" s="51">
        <f>IF(AC$5&lt;=$A99,DATA!$B$53,0)</f>
        <v>-24000</v>
      </c>
      <c r="AD99" s="51">
        <f>IF(AD$5&lt;=$A99,DATA!$B$48,0)</f>
        <v>21600</v>
      </c>
      <c r="AE99" s="51">
        <f>IF(AE$5&lt;=$A99,DATA!$B$49,0)</f>
        <v>3600</v>
      </c>
      <c r="AF99" s="51">
        <f>IF(AF$5&lt;=$A99,DATA!$B$50,0)</f>
        <v>7400</v>
      </c>
      <c r="AH99" s="51">
        <f t="shared" si="46"/>
        <v>191949.26918692049</v>
      </c>
      <c r="AI99" s="51">
        <f t="shared" si="47"/>
        <v>186410.20777817475</v>
      </c>
      <c r="AJ99" s="51">
        <f t="shared" si="26"/>
        <v>105325.23699229605</v>
      </c>
      <c r="AK99" s="51">
        <f t="shared" si="27"/>
        <v>-99786.175583550314</v>
      </c>
      <c r="AM99" s="51">
        <f t="shared" si="28"/>
        <v>48349.766528676031</v>
      </c>
      <c r="AN99" s="51">
        <f t="shared" si="29"/>
        <v>-58045.657386646009</v>
      </c>
      <c r="AO99" s="51">
        <f t="shared" si="30"/>
        <v>-9695.8908579699782</v>
      </c>
    </row>
    <row r="100" spans="1:41" x14ac:dyDescent="0.35">
      <c r="A100" s="50">
        <f t="shared" si="24"/>
        <v>2104</v>
      </c>
      <c r="B100" s="50">
        <f>B99+1</f>
        <v>140</v>
      </c>
      <c r="C100" s="51">
        <f>IF(A100&lt;=DATA!D$34,C$6,0)</f>
        <v>0</v>
      </c>
      <c r="D100" s="51">
        <f>IF(A100&lt;=DATA!D$35,D$6,0)</f>
        <v>0</v>
      </c>
      <c r="E100" s="51">
        <f t="shared" si="31"/>
        <v>-99786.175583550328</v>
      </c>
      <c r="F100" s="51">
        <f t="shared" si="34"/>
        <v>-997.86175583550335</v>
      </c>
      <c r="G100" s="51">
        <f>G99*(1+G$5)</f>
        <v>107431.74173214198</v>
      </c>
      <c r="H100" s="51">
        <f>H99*(1+H$5)</f>
        <v>151821.54630210216</v>
      </c>
      <c r="I100" s="51">
        <f>I99*(1+I$5)</f>
        <v>34990.552626680408</v>
      </c>
      <c r="J100" s="51">
        <f>J99*(1+J$5)</f>
        <v>0</v>
      </c>
      <c r="K100" s="51">
        <f>IF(K$5=0,0,IF(ISNA(VLOOKUP($A100,'Amo1'!$B:$C,2,FALSE)=FALSE),0,VLOOKUP($A100,'Amo1'!$B:$C,2,FALSE)))</f>
        <v>0</v>
      </c>
      <c r="L100" s="51">
        <f>IF(L$5=0,0,IF(ISNA(VLOOKUP($A100,'Amo2'!$B:$C,2,FALSE)=FALSE),0,VLOOKUP($A100,'Amo2'!$B:$C,2,FALSE)))</f>
        <v>0</v>
      </c>
      <c r="M100" s="51">
        <f>IF(M$5=0,0,IF(ISNA(VLOOKUP($A100,'Amo3'!$B:$C,2,FALSE)=FALSE),0,VLOOKUP($A100,'Amo3'!$B:$C,2,FALSE)))</f>
        <v>0</v>
      </c>
      <c r="N100" s="51">
        <f>IF(N$5=0,0,IF(ISNA(VLOOKUP($A100,'Amo1'!$B:$E,4,FALSE)=FALSE),0,VLOOKUP($A100,'Amo1'!$B:$E,4,FALSE)))</f>
        <v>0</v>
      </c>
      <c r="O100" s="51">
        <f>IF(O$5=0,0,IF(ISNA(VLOOKUP($A100,'Amo2'!$B:$E,4,FALSE)=FALSE),0,VLOOKUP($A100,'Amo2'!$B:$E,4,FALSE)))</f>
        <v>0</v>
      </c>
      <c r="P100" s="51">
        <f>IF(P$5=0,0,IF(ISNA(VLOOKUP($A100,'Amo3'!$B:$E,4,FALSE)=FALSE),0,VLOOKUP($A100,'Amo3'!$B:$E,4,FALSE)))</f>
        <v>0</v>
      </c>
      <c r="Q100" s="51">
        <f t="shared" ref="Q100:V100" si="48">Q99*(1+Q$5)</f>
        <v>-2548.056980256235</v>
      </c>
      <c r="R100" s="51">
        <f t="shared" si="48"/>
        <v>-2548.056980256235</v>
      </c>
      <c r="S100" s="51">
        <f t="shared" si="48"/>
        <v>0</v>
      </c>
      <c r="T100" s="51">
        <f t="shared" si="48"/>
        <v>7644.1709407687058</v>
      </c>
      <c r="U100" s="51">
        <f t="shared" si="48"/>
        <v>9173.0051289224502</v>
      </c>
      <c r="V100" s="51">
        <f t="shared" si="48"/>
        <v>0</v>
      </c>
      <c r="W100" s="51">
        <f>IF($A100=W$5,DATA!$B$15,0)</f>
        <v>0</v>
      </c>
      <c r="X100" s="51">
        <f>IF($A100=X$5,DATA!$B$16,0)</f>
        <v>0</v>
      </c>
      <c r="Y100" s="51">
        <f>IF(Y$5&gt;=$A100,DATA!$B$42,0)</f>
        <v>0</v>
      </c>
      <c r="Z100" s="51">
        <f>IF(Z$5&gt;=$A100,DATA!$B$43,0)</f>
        <v>0</v>
      </c>
      <c r="AA100" s="51">
        <f>IF(AA$5&gt;=$A100,DATA!$B$44,0)</f>
        <v>0</v>
      </c>
      <c r="AB100" s="51">
        <f>AB99</f>
        <v>-29000</v>
      </c>
      <c r="AC100" s="51">
        <f>IF(AC$5&lt;=$A100,DATA!$B$53,0)</f>
        <v>-24000</v>
      </c>
      <c r="AD100" s="51">
        <f>IF(AD$5&lt;=$A100,DATA!$B$48,0)</f>
        <v>21600</v>
      </c>
      <c r="AE100" s="51">
        <f>IF(AE$5&lt;=$A100,DATA!$B$49,0)</f>
        <v>3600</v>
      </c>
      <c r="AF100" s="51">
        <f>IF(AF$5&lt;=$A100,DATA!$B$50,0)</f>
        <v>7400</v>
      </c>
      <c r="AH100" s="51">
        <f>SUM(C100:AF100)</f>
        <v>184780.86543071741</v>
      </c>
      <c r="AI100" s="51">
        <f>SUM(H100:M100)</f>
        <v>186812.09892878257</v>
      </c>
      <c r="AJ100" s="51">
        <f t="shared" si="26"/>
        <v>107431.74173214198</v>
      </c>
      <c r="AK100" s="51">
        <f t="shared" si="27"/>
        <v>-109462.97523020713</v>
      </c>
      <c r="AM100" s="51">
        <f t="shared" si="28"/>
        <v>48419.314313855648</v>
      </c>
      <c r="AN100" s="51">
        <f t="shared" si="29"/>
        <v>-58096.11396051247</v>
      </c>
      <c r="AO100" s="51">
        <f t="shared" si="30"/>
        <v>-9676.799646656822</v>
      </c>
    </row>
  </sheetData>
  <sheetCalcPr fullCalcOnLoad="1"/>
  <phoneticPr fontId="2" type="noConversion"/>
  <pageMargins left="0.59055118110236227" right="0.39370078740157483" top="0.78740157480314965" bottom="0.39370078740157483" header="0.51181102362204722" footer="0.51181102362204722"/>
  <pageSetup paperSize="9" scale="58" fitToWidth="3" fitToHeight="2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262"/>
  <sheetViews>
    <sheetView showGridLines="0" workbookViewId="0">
      <selection activeCell="B23" sqref="B23"/>
    </sheetView>
  </sheetViews>
  <sheetFormatPr baseColWidth="10" defaultRowHeight="14" x14ac:dyDescent="0.35"/>
  <cols>
    <col min="2" max="2" width="9.1796875" customWidth="1"/>
    <col min="3" max="3" width="57.1796875" customWidth="1"/>
    <col min="4" max="4" width="17.1796875" customWidth="1"/>
    <col min="5" max="5" width="19.1796875" customWidth="1"/>
    <col min="8" max="24" width="11.453125" style="59" customWidth="1"/>
  </cols>
  <sheetData>
    <row r="1" spans="1:24" s="63" customFormat="1" ht="25.5" customHeight="1" x14ac:dyDescent="0.55000000000000004">
      <c r="A1" s="5"/>
      <c r="B1" s="5" t="s">
        <v>97</v>
      </c>
      <c r="C1" s="62"/>
      <c r="D1" s="61"/>
      <c r="E1" s="61"/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s="63" customFormat="1" ht="30" customHeight="1" x14ac:dyDescent="0.55000000000000004">
      <c r="A2" s="5"/>
      <c r="B2" s="5" t="s">
        <v>104</v>
      </c>
      <c r="C2" s="62"/>
      <c r="D2" s="61"/>
      <c r="E2" s="61"/>
      <c r="F2" s="61"/>
      <c r="G2" s="61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s="63" customFormat="1" ht="12.75" customHeight="1" x14ac:dyDescent="0.55000000000000004">
      <c r="A3" s="5"/>
      <c r="B3" s="5"/>
      <c r="C3" s="62"/>
      <c r="D3" s="61"/>
      <c r="E3" s="61"/>
      <c r="F3" s="61"/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48" customHeight="1" x14ac:dyDescent="0.5">
      <c r="A4" s="57"/>
      <c r="B4" s="64"/>
      <c r="C4" s="64"/>
      <c r="D4" s="64"/>
      <c r="E4" s="64"/>
      <c r="F4" s="64"/>
      <c r="G4" s="58"/>
    </row>
    <row r="5" spans="1:24" ht="20.5" x14ac:dyDescent="0.55000000000000004">
      <c r="A5" s="57"/>
      <c r="B5" s="64"/>
      <c r="C5" s="65" t="s">
        <v>105</v>
      </c>
      <c r="D5" s="66">
        <f>E5-DATA!B9</f>
        <v>100</v>
      </c>
      <c r="E5" s="67">
        <v>2064</v>
      </c>
      <c r="F5" s="64"/>
      <c r="G5" s="58"/>
    </row>
    <row r="6" spans="1:24" ht="18" x14ac:dyDescent="0.5">
      <c r="A6" s="57"/>
      <c r="B6" s="64"/>
      <c r="C6" s="64"/>
      <c r="D6" s="64"/>
      <c r="E6" s="64"/>
      <c r="F6" s="64"/>
      <c r="G6" s="58"/>
    </row>
    <row r="7" spans="1:24" ht="18" x14ac:dyDescent="0.5">
      <c r="A7" s="57"/>
      <c r="B7" s="64"/>
      <c r="C7" s="64"/>
      <c r="D7" s="64"/>
      <c r="E7" s="64"/>
      <c r="F7" s="64"/>
      <c r="G7" s="58"/>
    </row>
    <row r="8" spans="1:24" s="56" customFormat="1" ht="18" x14ac:dyDescent="0.5">
      <c r="A8" s="57"/>
      <c r="B8" s="68"/>
      <c r="C8" s="69" t="s">
        <v>98</v>
      </c>
      <c r="D8" s="70"/>
      <c r="E8" s="71">
        <f>VLOOKUP($E$5,Life!$A:$AO,34,FALSE)</f>
        <v>506729.63141830405</v>
      </c>
      <c r="F8" s="68"/>
      <c r="G8" s="58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s="56" customFormat="1" ht="18" x14ac:dyDescent="0.5">
      <c r="A9" s="57"/>
      <c r="B9" s="68"/>
      <c r="C9" s="68"/>
      <c r="D9" s="68"/>
      <c r="E9" s="72"/>
      <c r="F9" s="68"/>
      <c r="G9" s="5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s="56" customFormat="1" ht="18" x14ac:dyDescent="0.5">
      <c r="A10" s="57"/>
      <c r="B10" s="68"/>
      <c r="C10" s="69" t="s">
        <v>99</v>
      </c>
      <c r="D10" s="70"/>
      <c r="E10" s="71">
        <f>VLOOKUP($E$5,Life!$A:$AO,35,FALSE)</f>
        <v>176667.9057351471</v>
      </c>
      <c r="F10" s="68"/>
      <c r="G10" s="5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s="56" customFormat="1" ht="18" x14ac:dyDescent="0.5">
      <c r="A11" s="57"/>
      <c r="B11" s="68"/>
      <c r="C11" s="68"/>
      <c r="D11" s="68"/>
      <c r="E11" s="72"/>
      <c r="F11" s="68"/>
      <c r="G11" s="58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s="56" customFormat="1" ht="18" x14ac:dyDescent="0.5">
      <c r="A12" s="57"/>
      <c r="B12" s="68"/>
      <c r="C12" s="69" t="s">
        <v>101</v>
      </c>
      <c r="D12" s="70"/>
      <c r="E12" s="71">
        <f>VLOOKUP($E$5,Life!$A:$AO,36,FALSE)</f>
        <v>48654.806117142842</v>
      </c>
      <c r="F12" s="68"/>
      <c r="G12" s="58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s="56" customFormat="1" ht="18" x14ac:dyDescent="0.5">
      <c r="A13" s="57"/>
      <c r="B13" s="68"/>
      <c r="C13" s="68"/>
      <c r="D13" s="68"/>
      <c r="E13" s="72"/>
      <c r="F13" s="68"/>
      <c r="G13" s="58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s="56" customFormat="1" ht="18" x14ac:dyDescent="0.5">
      <c r="A14" s="57"/>
      <c r="B14" s="68"/>
      <c r="C14" s="69" t="s">
        <v>102</v>
      </c>
      <c r="D14" s="70"/>
      <c r="E14" s="71">
        <f>VLOOKUP($E$5,Life!$A:$AO,37,FALSE)</f>
        <v>281406.91956601414</v>
      </c>
      <c r="F14" s="68"/>
      <c r="G14" s="58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s="56" customFormat="1" ht="18" x14ac:dyDescent="0.5">
      <c r="A15" s="57"/>
      <c r="B15" s="68"/>
      <c r="C15" s="68"/>
      <c r="D15" s="68"/>
      <c r="E15" s="72"/>
      <c r="F15" s="68"/>
      <c r="G15" s="58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s="56" customFormat="1" ht="18" x14ac:dyDescent="0.5">
      <c r="A16" s="57"/>
      <c r="B16" s="68"/>
      <c r="C16" s="68"/>
      <c r="D16" s="68"/>
      <c r="E16" s="72"/>
      <c r="F16" s="68"/>
      <c r="G16" s="58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s="56" customFormat="1" ht="18" x14ac:dyDescent="0.5">
      <c r="A17" s="57"/>
      <c r="B17" s="68"/>
      <c r="C17" s="69" t="s">
        <v>103</v>
      </c>
      <c r="D17" s="70"/>
      <c r="E17" s="71">
        <f>VLOOKUP($E$5,Life!$A:$AO,41,FALSE)</f>
        <v>-9617.2699484473706</v>
      </c>
      <c r="F17" s="68"/>
      <c r="G17" s="58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8" x14ac:dyDescent="0.5">
      <c r="A18" s="57"/>
      <c r="B18" s="64"/>
      <c r="C18" s="64"/>
      <c r="D18" s="64"/>
      <c r="E18" s="64"/>
      <c r="F18" s="64"/>
      <c r="G18" s="58"/>
    </row>
    <row r="19" spans="1:24" ht="18" x14ac:dyDescent="0.5">
      <c r="A19" s="57"/>
      <c r="B19" s="64"/>
      <c r="C19" s="64"/>
      <c r="D19" s="64"/>
      <c r="E19" s="64"/>
      <c r="F19" s="64"/>
      <c r="G19" s="58"/>
    </row>
    <row r="20" spans="1:24" ht="30" customHeight="1" x14ac:dyDescent="0.5">
      <c r="A20" s="57"/>
      <c r="B20" s="57"/>
      <c r="C20" s="57"/>
      <c r="D20" s="58"/>
      <c r="E20" s="58"/>
      <c r="F20" s="58"/>
      <c r="G20" s="58"/>
    </row>
    <row r="21" spans="1:24" ht="18" customHeight="1" x14ac:dyDescent="0.5">
      <c r="A21" s="57"/>
      <c r="B21" s="57"/>
      <c r="C21" s="57"/>
      <c r="D21" s="58"/>
      <c r="E21" s="58"/>
      <c r="F21" s="58"/>
      <c r="G21" s="58"/>
    </row>
    <row r="22" spans="1:24" s="59" customFormat="1" x14ac:dyDescent="0.35"/>
    <row r="23" spans="1:24" s="59" customFormat="1" x14ac:dyDescent="0.35"/>
    <row r="24" spans="1:24" s="59" customFormat="1" x14ac:dyDescent="0.35"/>
    <row r="25" spans="1:24" s="59" customFormat="1" x14ac:dyDescent="0.35"/>
    <row r="26" spans="1:24" s="59" customFormat="1" x14ac:dyDescent="0.35"/>
    <row r="27" spans="1:24" s="59" customFormat="1" x14ac:dyDescent="0.35"/>
    <row r="28" spans="1:24" s="59" customFormat="1" x14ac:dyDescent="0.35"/>
    <row r="29" spans="1:24" s="59" customFormat="1" x14ac:dyDescent="0.35"/>
    <row r="30" spans="1:24" s="59" customFormat="1" x14ac:dyDescent="0.35"/>
    <row r="31" spans="1:24" s="59" customFormat="1" x14ac:dyDescent="0.35"/>
    <row r="32" spans="1:24" s="59" customFormat="1" x14ac:dyDescent="0.35"/>
    <row r="33" s="59" customFormat="1" x14ac:dyDescent="0.35"/>
    <row r="34" s="59" customFormat="1" x14ac:dyDescent="0.35"/>
    <row r="35" s="59" customFormat="1" x14ac:dyDescent="0.35"/>
    <row r="36" s="59" customFormat="1" x14ac:dyDescent="0.35"/>
    <row r="37" s="59" customFormat="1" x14ac:dyDescent="0.35"/>
    <row r="38" s="59" customFormat="1" x14ac:dyDescent="0.35"/>
    <row r="39" s="59" customFormat="1" x14ac:dyDescent="0.35"/>
    <row r="40" s="59" customFormat="1" x14ac:dyDescent="0.35"/>
    <row r="41" s="59" customFormat="1" x14ac:dyDescent="0.35"/>
    <row r="42" s="59" customFormat="1" x14ac:dyDescent="0.35"/>
    <row r="43" s="59" customFormat="1" x14ac:dyDescent="0.35"/>
    <row r="44" s="59" customFormat="1" x14ac:dyDescent="0.35"/>
    <row r="45" s="59" customFormat="1" x14ac:dyDescent="0.35"/>
    <row r="46" s="59" customFormat="1" x14ac:dyDescent="0.35"/>
    <row r="47" s="59" customFormat="1" x14ac:dyDescent="0.35"/>
    <row r="48" s="59" customFormat="1" x14ac:dyDescent="0.35"/>
    <row r="49" s="59" customFormat="1" x14ac:dyDescent="0.35"/>
    <row r="50" s="59" customFormat="1" x14ac:dyDescent="0.35"/>
    <row r="51" s="59" customFormat="1" x14ac:dyDescent="0.35"/>
    <row r="52" s="59" customFormat="1" x14ac:dyDescent="0.35"/>
    <row r="53" s="59" customFormat="1" x14ac:dyDescent="0.35"/>
    <row r="54" s="59" customFormat="1" x14ac:dyDescent="0.35"/>
    <row r="55" s="59" customFormat="1" x14ac:dyDescent="0.35"/>
    <row r="56" s="59" customFormat="1" x14ac:dyDescent="0.35"/>
    <row r="57" s="59" customFormat="1" x14ac:dyDescent="0.35"/>
    <row r="58" s="59" customFormat="1" x14ac:dyDescent="0.35"/>
    <row r="59" s="59" customFormat="1" x14ac:dyDescent="0.35"/>
    <row r="60" s="59" customFormat="1" x14ac:dyDescent="0.35"/>
    <row r="61" s="59" customFormat="1" x14ac:dyDescent="0.35"/>
    <row r="62" s="59" customFormat="1" x14ac:dyDescent="0.35"/>
    <row r="63" s="59" customFormat="1" x14ac:dyDescent="0.35"/>
    <row r="64" s="59" customFormat="1" x14ac:dyDescent="0.35"/>
    <row r="65" s="59" customFormat="1" x14ac:dyDescent="0.35"/>
    <row r="66" s="59" customFormat="1" x14ac:dyDescent="0.35"/>
    <row r="67" s="59" customFormat="1" x14ac:dyDescent="0.35"/>
    <row r="68" s="59" customFormat="1" x14ac:dyDescent="0.35"/>
    <row r="69" s="59" customFormat="1" x14ac:dyDescent="0.35"/>
    <row r="70" s="59" customFormat="1" x14ac:dyDescent="0.35"/>
    <row r="71" s="59" customFormat="1" x14ac:dyDescent="0.35"/>
    <row r="72" s="59" customFormat="1" x14ac:dyDescent="0.35"/>
    <row r="73" s="59" customFormat="1" x14ac:dyDescent="0.35"/>
    <row r="74" s="59" customFormat="1" x14ac:dyDescent="0.35"/>
    <row r="75" s="59" customFormat="1" x14ac:dyDescent="0.35"/>
    <row r="76" s="59" customFormat="1" x14ac:dyDescent="0.35"/>
    <row r="77" s="59" customFormat="1" x14ac:dyDescent="0.35"/>
    <row r="78" s="59" customFormat="1" x14ac:dyDescent="0.35"/>
    <row r="79" s="59" customFormat="1" x14ac:dyDescent="0.35"/>
    <row r="80" s="59" customFormat="1" x14ac:dyDescent="0.35"/>
    <row r="81" s="59" customFormat="1" x14ac:dyDescent="0.35"/>
    <row r="82" s="59" customFormat="1" x14ac:dyDescent="0.35"/>
    <row r="83" s="59" customFormat="1" x14ac:dyDescent="0.35"/>
    <row r="84" s="59" customFormat="1" x14ac:dyDescent="0.35"/>
    <row r="85" s="59" customFormat="1" x14ac:dyDescent="0.35"/>
    <row r="86" s="59" customFormat="1" x14ac:dyDescent="0.35"/>
    <row r="87" s="59" customFormat="1" x14ac:dyDescent="0.35"/>
    <row r="88" s="59" customFormat="1" x14ac:dyDescent="0.35"/>
    <row r="89" s="59" customFormat="1" x14ac:dyDescent="0.35"/>
    <row r="90" s="59" customFormat="1" x14ac:dyDescent="0.35"/>
    <row r="91" s="59" customFormat="1" x14ac:dyDescent="0.35"/>
    <row r="92" s="59" customFormat="1" x14ac:dyDescent="0.35"/>
    <row r="93" s="59" customFormat="1" x14ac:dyDescent="0.35"/>
    <row r="94" s="59" customFormat="1" x14ac:dyDescent="0.35"/>
    <row r="95" s="59" customFormat="1" x14ac:dyDescent="0.35"/>
    <row r="96" s="59" customFormat="1" x14ac:dyDescent="0.35"/>
    <row r="97" s="59" customFormat="1" x14ac:dyDescent="0.35"/>
    <row r="98" s="59" customFormat="1" x14ac:dyDescent="0.35"/>
    <row r="99" s="59" customFormat="1" x14ac:dyDescent="0.35"/>
    <row r="100" s="59" customFormat="1" x14ac:dyDescent="0.35"/>
    <row r="101" s="59" customFormat="1" x14ac:dyDescent="0.35"/>
    <row r="102" s="59" customFormat="1" x14ac:dyDescent="0.35"/>
    <row r="103" s="59" customFormat="1" x14ac:dyDescent="0.35"/>
    <row r="104" s="59" customFormat="1" x14ac:dyDescent="0.35"/>
    <row r="105" s="59" customFormat="1" x14ac:dyDescent="0.35"/>
    <row r="106" s="59" customFormat="1" x14ac:dyDescent="0.35"/>
    <row r="107" s="59" customFormat="1" x14ac:dyDescent="0.35"/>
    <row r="108" s="59" customFormat="1" x14ac:dyDescent="0.35"/>
    <row r="109" s="59" customFormat="1" x14ac:dyDescent="0.35"/>
    <row r="110" s="59" customFormat="1" x14ac:dyDescent="0.35"/>
    <row r="111" s="59" customFormat="1" x14ac:dyDescent="0.35"/>
    <row r="112" s="59" customFormat="1" x14ac:dyDescent="0.35"/>
    <row r="113" s="59" customFormat="1" x14ac:dyDescent="0.35"/>
    <row r="114" s="59" customFormat="1" x14ac:dyDescent="0.35"/>
    <row r="115" s="59" customFormat="1" x14ac:dyDescent="0.35"/>
    <row r="116" s="59" customFormat="1" x14ac:dyDescent="0.35"/>
    <row r="117" s="59" customFormat="1" x14ac:dyDescent="0.35"/>
    <row r="118" s="59" customFormat="1" x14ac:dyDescent="0.35"/>
    <row r="119" s="59" customFormat="1" x14ac:dyDescent="0.35"/>
    <row r="120" s="59" customFormat="1" x14ac:dyDescent="0.35"/>
    <row r="121" s="59" customFormat="1" x14ac:dyDescent="0.35"/>
    <row r="122" s="59" customFormat="1" x14ac:dyDescent="0.35"/>
    <row r="123" s="59" customFormat="1" x14ac:dyDescent="0.35"/>
    <row r="124" s="59" customFormat="1" x14ac:dyDescent="0.35"/>
    <row r="125" s="59" customFormat="1" x14ac:dyDescent="0.35"/>
    <row r="126" s="59" customFormat="1" x14ac:dyDescent="0.35"/>
    <row r="127" s="59" customFormat="1" x14ac:dyDescent="0.35"/>
    <row r="128" s="59" customFormat="1" x14ac:dyDescent="0.35"/>
    <row r="129" s="59" customFormat="1" x14ac:dyDescent="0.35"/>
    <row r="130" s="59" customFormat="1" x14ac:dyDescent="0.35"/>
    <row r="131" s="59" customFormat="1" x14ac:dyDescent="0.35"/>
    <row r="132" s="59" customFormat="1" x14ac:dyDescent="0.35"/>
    <row r="133" s="59" customFormat="1" x14ac:dyDescent="0.35"/>
    <row r="134" s="59" customFormat="1" x14ac:dyDescent="0.35"/>
    <row r="135" s="59" customFormat="1" x14ac:dyDescent="0.35"/>
    <row r="136" s="59" customFormat="1" x14ac:dyDescent="0.35"/>
    <row r="137" s="59" customFormat="1" x14ac:dyDescent="0.35"/>
    <row r="138" s="59" customFormat="1" x14ac:dyDescent="0.35"/>
    <row r="139" s="59" customFormat="1" x14ac:dyDescent="0.35"/>
    <row r="140" s="59" customFormat="1" x14ac:dyDescent="0.35"/>
    <row r="141" s="59" customFormat="1" x14ac:dyDescent="0.35"/>
    <row r="142" s="59" customFormat="1" x14ac:dyDescent="0.35"/>
    <row r="143" s="59" customFormat="1" x14ac:dyDescent="0.35"/>
    <row r="144" s="59" customFormat="1" x14ac:dyDescent="0.35"/>
    <row r="145" s="59" customFormat="1" x14ac:dyDescent="0.35"/>
    <row r="146" s="59" customFormat="1" x14ac:dyDescent="0.35"/>
    <row r="147" s="59" customFormat="1" x14ac:dyDescent="0.35"/>
    <row r="148" s="59" customFormat="1" x14ac:dyDescent="0.35"/>
    <row r="149" s="59" customFormat="1" x14ac:dyDescent="0.35"/>
    <row r="150" s="59" customFormat="1" x14ac:dyDescent="0.35"/>
    <row r="151" s="59" customFormat="1" x14ac:dyDescent="0.35"/>
    <row r="152" s="59" customFormat="1" x14ac:dyDescent="0.35"/>
    <row r="153" s="59" customFormat="1" x14ac:dyDescent="0.35"/>
    <row r="154" s="59" customFormat="1" x14ac:dyDescent="0.35"/>
    <row r="155" s="59" customFormat="1" x14ac:dyDescent="0.35"/>
    <row r="156" s="59" customFormat="1" x14ac:dyDescent="0.35"/>
    <row r="157" s="59" customFormat="1" x14ac:dyDescent="0.35"/>
    <row r="158" s="59" customFormat="1" x14ac:dyDescent="0.35"/>
    <row r="159" s="59" customFormat="1" x14ac:dyDescent="0.35"/>
    <row r="160" s="59" customFormat="1" x14ac:dyDescent="0.35"/>
    <row r="161" s="59" customFormat="1" x14ac:dyDescent="0.35"/>
    <row r="162" s="59" customFormat="1" x14ac:dyDescent="0.35"/>
    <row r="163" s="59" customFormat="1" x14ac:dyDescent="0.35"/>
    <row r="164" s="59" customFormat="1" x14ac:dyDescent="0.35"/>
    <row r="165" s="59" customFormat="1" x14ac:dyDescent="0.35"/>
    <row r="166" s="59" customFormat="1" x14ac:dyDescent="0.35"/>
    <row r="167" s="59" customFormat="1" x14ac:dyDescent="0.35"/>
    <row r="168" s="59" customFormat="1" x14ac:dyDescent="0.35"/>
    <row r="169" s="59" customFormat="1" x14ac:dyDescent="0.35"/>
    <row r="170" s="59" customFormat="1" x14ac:dyDescent="0.35"/>
    <row r="171" s="59" customFormat="1" x14ac:dyDescent="0.35"/>
    <row r="172" s="59" customFormat="1" x14ac:dyDescent="0.35"/>
    <row r="173" s="59" customFormat="1" x14ac:dyDescent="0.35"/>
    <row r="174" s="59" customFormat="1" x14ac:dyDescent="0.35"/>
    <row r="175" s="59" customFormat="1" x14ac:dyDescent="0.35"/>
    <row r="176" s="59" customFormat="1" x14ac:dyDescent="0.35"/>
    <row r="177" s="59" customFormat="1" x14ac:dyDescent="0.35"/>
    <row r="178" s="59" customFormat="1" x14ac:dyDescent="0.35"/>
    <row r="179" s="59" customFormat="1" x14ac:dyDescent="0.35"/>
    <row r="180" s="59" customFormat="1" x14ac:dyDescent="0.35"/>
    <row r="181" s="59" customFormat="1" x14ac:dyDescent="0.35"/>
    <row r="182" s="59" customFormat="1" x14ac:dyDescent="0.35"/>
    <row r="183" s="59" customFormat="1" x14ac:dyDescent="0.35"/>
    <row r="184" s="59" customFormat="1" x14ac:dyDescent="0.35"/>
    <row r="185" s="59" customFormat="1" x14ac:dyDescent="0.35"/>
    <row r="186" s="59" customFormat="1" x14ac:dyDescent="0.35"/>
    <row r="187" s="59" customFormat="1" x14ac:dyDescent="0.35"/>
    <row r="188" s="59" customFormat="1" x14ac:dyDescent="0.35"/>
    <row r="189" s="59" customFormat="1" x14ac:dyDescent="0.35"/>
    <row r="190" s="59" customFormat="1" x14ac:dyDescent="0.35"/>
    <row r="191" s="59" customFormat="1" x14ac:dyDescent="0.35"/>
    <row r="192" s="59" customFormat="1" x14ac:dyDescent="0.35"/>
    <row r="193" s="59" customFormat="1" x14ac:dyDescent="0.35"/>
    <row r="194" s="59" customFormat="1" x14ac:dyDescent="0.35"/>
    <row r="195" s="59" customFormat="1" x14ac:dyDescent="0.35"/>
    <row r="196" s="59" customFormat="1" x14ac:dyDescent="0.35"/>
    <row r="197" s="59" customFormat="1" x14ac:dyDescent="0.35"/>
    <row r="198" s="59" customFormat="1" x14ac:dyDescent="0.35"/>
    <row r="199" s="59" customFormat="1" x14ac:dyDescent="0.35"/>
    <row r="200" s="59" customFormat="1" x14ac:dyDescent="0.35"/>
    <row r="201" s="59" customFormat="1" x14ac:dyDescent="0.35"/>
    <row r="202" s="59" customFormat="1" x14ac:dyDescent="0.35"/>
    <row r="203" s="59" customFormat="1" x14ac:dyDescent="0.35"/>
    <row r="204" s="59" customFormat="1" x14ac:dyDescent="0.35"/>
    <row r="205" s="59" customFormat="1" x14ac:dyDescent="0.35"/>
    <row r="206" s="59" customFormat="1" x14ac:dyDescent="0.35"/>
    <row r="207" s="59" customFormat="1" x14ac:dyDescent="0.35"/>
    <row r="208" s="59" customFormat="1" x14ac:dyDescent="0.35"/>
    <row r="209" s="59" customFormat="1" x14ac:dyDescent="0.35"/>
    <row r="210" s="59" customFormat="1" x14ac:dyDescent="0.35"/>
    <row r="211" s="59" customFormat="1" x14ac:dyDescent="0.35"/>
    <row r="212" s="59" customFormat="1" x14ac:dyDescent="0.35"/>
    <row r="213" s="59" customFormat="1" x14ac:dyDescent="0.35"/>
    <row r="214" s="59" customFormat="1" x14ac:dyDescent="0.35"/>
    <row r="215" s="59" customFormat="1" x14ac:dyDescent="0.35"/>
    <row r="216" s="59" customFormat="1" x14ac:dyDescent="0.35"/>
    <row r="217" s="59" customFormat="1" x14ac:dyDescent="0.35"/>
    <row r="218" s="59" customFormat="1" x14ac:dyDescent="0.35"/>
    <row r="219" s="59" customFormat="1" x14ac:dyDescent="0.35"/>
    <row r="220" s="59" customFormat="1" x14ac:dyDescent="0.35"/>
    <row r="221" s="59" customFormat="1" x14ac:dyDescent="0.35"/>
    <row r="222" s="59" customFormat="1" x14ac:dyDescent="0.35"/>
    <row r="223" s="59" customFormat="1" x14ac:dyDescent="0.35"/>
    <row r="224" s="59" customFormat="1" x14ac:dyDescent="0.35"/>
    <row r="225" s="59" customFormat="1" x14ac:dyDescent="0.35"/>
    <row r="226" s="59" customFormat="1" x14ac:dyDescent="0.35"/>
    <row r="227" s="59" customFormat="1" x14ac:dyDescent="0.35"/>
    <row r="228" s="59" customFormat="1" x14ac:dyDescent="0.35"/>
    <row r="229" s="59" customFormat="1" x14ac:dyDescent="0.35"/>
    <row r="230" s="59" customFormat="1" x14ac:dyDescent="0.35"/>
    <row r="231" s="59" customFormat="1" x14ac:dyDescent="0.35"/>
    <row r="232" s="59" customFormat="1" x14ac:dyDescent="0.35"/>
    <row r="233" s="59" customFormat="1" x14ac:dyDescent="0.35"/>
    <row r="234" s="59" customFormat="1" x14ac:dyDescent="0.35"/>
    <row r="235" s="59" customFormat="1" x14ac:dyDescent="0.35"/>
    <row r="236" s="59" customFormat="1" x14ac:dyDescent="0.35"/>
    <row r="237" s="59" customFormat="1" x14ac:dyDescent="0.35"/>
    <row r="238" s="59" customFormat="1" x14ac:dyDescent="0.35"/>
    <row r="239" s="59" customFormat="1" x14ac:dyDescent="0.35"/>
    <row r="240" s="59" customFormat="1" x14ac:dyDescent="0.35"/>
    <row r="241" s="59" customFormat="1" x14ac:dyDescent="0.35"/>
    <row r="242" s="59" customFormat="1" x14ac:dyDescent="0.35"/>
    <row r="243" s="59" customFormat="1" x14ac:dyDescent="0.35"/>
    <row r="244" s="59" customFormat="1" x14ac:dyDescent="0.35"/>
    <row r="245" s="59" customFormat="1" x14ac:dyDescent="0.35"/>
    <row r="246" s="59" customFormat="1" x14ac:dyDescent="0.35"/>
    <row r="247" s="59" customFormat="1" x14ac:dyDescent="0.35"/>
    <row r="248" s="59" customFormat="1" x14ac:dyDescent="0.35"/>
    <row r="249" s="59" customFormat="1" x14ac:dyDescent="0.35"/>
    <row r="250" s="59" customFormat="1" x14ac:dyDescent="0.35"/>
    <row r="251" s="59" customFormat="1" x14ac:dyDescent="0.35"/>
    <row r="252" s="59" customFormat="1" x14ac:dyDescent="0.35"/>
    <row r="253" s="59" customFormat="1" x14ac:dyDescent="0.35"/>
    <row r="254" s="59" customFormat="1" x14ac:dyDescent="0.35"/>
    <row r="255" s="59" customFormat="1" x14ac:dyDescent="0.35"/>
    <row r="256" s="59" customFormat="1" x14ac:dyDescent="0.35"/>
    <row r="257" s="59" customFormat="1" x14ac:dyDescent="0.35"/>
    <row r="258" s="59" customFormat="1" x14ac:dyDescent="0.35"/>
    <row r="259" s="59" customFormat="1" x14ac:dyDescent="0.35"/>
    <row r="260" s="59" customFormat="1" x14ac:dyDescent="0.35"/>
    <row r="261" s="59" customFormat="1" x14ac:dyDescent="0.35"/>
    <row r="262" s="59" customFormat="1" x14ac:dyDescent="0.35"/>
  </sheetData>
  <sheetCalcPr fullCalcOnLoad="1"/>
  <phoneticPr fontId="2" type="noConversion"/>
  <pageMargins left="0.78740157480314965" right="0.78740157480314965" top="1.5748031496062993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WELCOME</vt:lpstr>
      <vt:lpstr>DATA</vt:lpstr>
      <vt:lpstr>Amo1</vt:lpstr>
      <vt:lpstr>Amo2</vt:lpstr>
      <vt:lpstr>Amo3</vt:lpstr>
      <vt:lpstr>Life</vt:lpstr>
      <vt:lpstr>YearView</vt:lpstr>
      <vt:lpstr>Amo1!Druckbereich</vt:lpstr>
      <vt:lpstr>Amo2!Druckbereich</vt:lpstr>
      <vt:lpstr>Amo3!Druckbereich</vt:lpstr>
      <vt:lpstr>WELCOME!Druckbereich</vt:lpstr>
      <vt:lpstr>YearView!Druckbereich</vt:lpstr>
      <vt:lpstr>Life!Drucktitel</vt:lpstr>
      <vt:lpstr>WELCOME!Drucktitel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kbs_000</cp:lastModifiedBy>
  <cp:lastPrinted>2010-04-02T20:38:14Z</cp:lastPrinted>
  <dcterms:created xsi:type="dcterms:W3CDTF">2010-03-29T12:49:39Z</dcterms:created>
  <dcterms:modified xsi:type="dcterms:W3CDTF">2014-10-30T12:46:31Z</dcterms:modified>
</cp:coreProperties>
</file>