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 K! BS\MWB\MagicFreebies\FreebiesD\"/>
    </mc:Choice>
  </mc:AlternateContent>
  <bookViews>
    <workbookView xWindow="290" yWindow="130" windowWidth="14560" windowHeight="4390"/>
  </bookViews>
  <sheets>
    <sheet name="WELCOME" sheetId="12" r:id="rId1"/>
    <sheet name="Navigation" sheetId="13" r:id="rId2"/>
    <sheet name="DATA" sheetId="6" r:id="rId3"/>
    <sheet name="LOOK" sheetId="11" r:id="rId4"/>
    <sheet name="LOOKall" sheetId="14" r:id="rId5"/>
    <sheet name="DetailermittlungEinkommen" sheetId="15" r:id="rId6"/>
    <sheet name="Entwicklung30Jahre" sheetId="9" r:id="rId7"/>
    <sheet name="EntwicklungVerkauf" sheetId="10" r:id="rId8"/>
    <sheet name="Zins" sheetId="2" r:id="rId9"/>
    <sheet name="Spar" sheetId="3" r:id="rId10"/>
    <sheet name="Hyp" sheetId="7" r:id="rId11"/>
    <sheet name="Steuer2" sheetId="5" r:id="rId12"/>
    <sheet name="Steuer1" sheetId="4" r:id="rId13"/>
    <sheet name="Amo" sheetId="8" r:id="rId14"/>
  </sheets>
  <definedNames>
    <definedName name="_xlnm.Print_Area" localSheetId="13">Amo!$A$1:$AC$38</definedName>
    <definedName name="_xlnm.Print_Area" localSheetId="2">DATA!$A$1:$L$75</definedName>
    <definedName name="_xlnm.Print_Area" localSheetId="5">DetailermittlungEinkommen!$A$1:$X$40</definedName>
    <definedName name="_xlnm.Print_Area" localSheetId="6">Entwicklung30Jahre!$A$1:$AB$39</definedName>
    <definedName name="_xlnm.Print_Area" localSheetId="7">EntwicklungVerkauf!$A$1:$AB$37</definedName>
    <definedName name="_xlnm.Print_Area" localSheetId="10">Hyp!$A$1:$D$389</definedName>
    <definedName name="_xlnm.Print_Area" localSheetId="3">LOOK!$A$12:$E$38</definedName>
    <definedName name="_xlnm.Print_Area" localSheetId="4">LOOKall!$A$12:$E$38</definedName>
    <definedName name="_xlnm.Print_Area" localSheetId="1">Navigation!$A$1:$E$7</definedName>
    <definedName name="_xlnm.Print_Area" localSheetId="9">Spar!$A$1:$D$389</definedName>
    <definedName name="_xlnm.Print_Area" localSheetId="12">Steuer1!$A$1:$F$697</definedName>
    <definedName name="_xlnm.Print_Area" localSheetId="11">Steuer2!$A$1:$F$268</definedName>
    <definedName name="_xlnm.Print_Area" localSheetId="0">WELCOME!$A$1:$A$44</definedName>
    <definedName name="_xlnm.Print_Area" localSheetId="8">Zins!$A$1:$E$69</definedName>
    <definedName name="_xlnm.Print_Titles" localSheetId="12">Steuer1!$1:$4</definedName>
    <definedName name="_xlnm.Print_Titles" localSheetId="11">Steuer2!$1:$4</definedName>
  </definedNames>
  <calcPr calcId="152511"/>
</workbook>
</file>

<file path=xl/calcChain.xml><?xml version="1.0" encoding="utf-8"?>
<calcChain xmlns="http://schemas.openxmlformats.org/spreadsheetml/2006/main">
  <c r="C38" i="12" l="1"/>
  <c r="C53" i="6" l="1"/>
  <c r="D53" i="6" s="1"/>
  <c r="E53" i="6" s="1"/>
  <c r="A7" i="14"/>
  <c r="A8" i="14"/>
  <c r="A9" i="14"/>
  <c r="A6" i="14"/>
  <c r="A57" i="14"/>
  <c r="A56" i="14"/>
  <c r="A55" i="14"/>
  <c r="E54" i="14"/>
  <c r="D54" i="14"/>
  <c r="C54" i="14"/>
  <c r="D54" i="11"/>
  <c r="E54" i="11"/>
  <c r="C54" i="11"/>
  <c r="A57" i="11"/>
  <c r="A56" i="11"/>
  <c r="A55" i="11"/>
  <c r="D16" i="13"/>
  <c r="A38" i="15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B5" i="15"/>
  <c r="AE1" i="15"/>
  <c r="D5" i="13" l="1"/>
  <c r="N1" i="6"/>
  <c r="D8" i="13"/>
  <c r="E3" i="14"/>
  <c r="B12" i="14" s="1"/>
  <c r="H1" i="14"/>
  <c r="AE1" i="8"/>
  <c r="H1" i="4"/>
  <c r="H1" i="5"/>
  <c r="F1" i="7"/>
  <c r="D1" i="3"/>
  <c r="G1" i="2"/>
  <c r="AE1" i="10"/>
  <c r="AD1" i="9"/>
  <c r="H1" i="11"/>
  <c r="D15" i="13"/>
  <c r="D14" i="13"/>
  <c r="D17" i="13"/>
  <c r="D13" i="13"/>
  <c r="D12" i="13"/>
  <c r="D11" i="13"/>
  <c r="D10" i="13"/>
  <c r="D9" i="13"/>
  <c r="D6" i="13"/>
  <c r="D7" i="13"/>
  <c r="E1" i="13"/>
  <c r="B12" i="11" l="1"/>
  <c r="D3" i="5"/>
  <c r="D3" i="4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8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8" i="9"/>
  <c r="B8" i="9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5" i="2"/>
  <c r="B31" i="2"/>
  <c r="B27" i="2"/>
  <c r="D389" i="3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D377" i="3"/>
  <c r="B36" i="2" s="1"/>
  <c r="D365" i="3"/>
  <c r="D353" i="3"/>
  <c r="B34" i="2" s="1"/>
  <c r="D341" i="3"/>
  <c r="B33" i="2" s="1"/>
  <c r="D329" i="3"/>
  <c r="B32" i="2" s="1"/>
  <c r="D317" i="3"/>
  <c r="D305" i="3"/>
  <c r="B30" i="2" s="1"/>
  <c r="D293" i="3"/>
  <c r="B29" i="2" s="1"/>
  <c r="D281" i="3"/>
  <c r="B28" i="2" s="1"/>
  <c r="D269" i="3"/>
  <c r="A386" i="3"/>
  <c r="A387" i="3"/>
  <c r="A388" i="3"/>
  <c r="A38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264" i="3"/>
  <c r="C35" i="2"/>
  <c r="C31" i="2"/>
  <c r="C27" i="2"/>
  <c r="D389" i="7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D377" i="7"/>
  <c r="C36" i="2" s="1"/>
  <c r="D365" i="7"/>
  <c r="D353" i="7"/>
  <c r="C34" i="2" s="1"/>
  <c r="D341" i="7"/>
  <c r="C33" i="2" s="1"/>
  <c r="D329" i="7"/>
  <c r="C32" i="2" s="1"/>
  <c r="D317" i="7"/>
  <c r="D305" i="7"/>
  <c r="C30" i="2" s="1"/>
  <c r="D293" i="7"/>
  <c r="C29" i="2" s="1"/>
  <c r="D281" i="7"/>
  <c r="C28" i="2" s="1"/>
  <c r="D269" i="7"/>
  <c r="AB5" i="8" l="1"/>
  <c r="A38" i="8"/>
  <c r="A39" i="10"/>
  <c r="E51" i="6"/>
  <c r="D51" i="6" s="1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B25" i="2"/>
  <c r="B23" i="2"/>
  <c r="B21" i="2"/>
  <c r="B19" i="2"/>
  <c r="B17" i="2"/>
  <c r="B15" i="2"/>
  <c r="B13" i="2"/>
  <c r="B11" i="2"/>
  <c r="B9" i="2"/>
  <c r="B7" i="2"/>
  <c r="C22" i="2"/>
  <c r="C18" i="2"/>
  <c r="C14" i="2"/>
  <c r="C10" i="2"/>
  <c r="C6" i="2"/>
  <c r="D17" i="3"/>
  <c r="B6" i="2" s="1"/>
  <c r="D257" i="3"/>
  <c r="B26" i="2" s="1"/>
  <c r="D245" i="3"/>
  <c r="D233" i="3"/>
  <c r="B24" i="2" s="1"/>
  <c r="D221" i="3"/>
  <c r="D209" i="3"/>
  <c r="B22" i="2" s="1"/>
  <c r="D197" i="3"/>
  <c r="D185" i="3"/>
  <c r="B20" i="2" s="1"/>
  <c r="D173" i="3"/>
  <c r="D161" i="3"/>
  <c r="B18" i="2" s="1"/>
  <c r="D149" i="3"/>
  <c r="D137" i="3"/>
  <c r="B16" i="2" s="1"/>
  <c r="D125" i="3"/>
  <c r="D113" i="3"/>
  <c r="B14" i="2" s="1"/>
  <c r="D101" i="3"/>
  <c r="D89" i="3"/>
  <c r="B12" i="2" s="1"/>
  <c r="D77" i="3"/>
  <c r="D65" i="3"/>
  <c r="B10" i="2" s="1"/>
  <c r="D53" i="3"/>
  <c r="D41" i="3"/>
  <c r="B8" i="2" s="1"/>
  <c r="D29" i="3"/>
  <c r="D233" i="7"/>
  <c r="C24" i="2" s="1"/>
  <c r="D209" i="7"/>
  <c r="D257" i="7"/>
  <c r="C26" i="2" s="1"/>
  <c r="D245" i="7"/>
  <c r="C25" i="2" s="1"/>
  <c r="D221" i="7"/>
  <c r="C23" i="2" s="1"/>
  <c r="D197" i="7"/>
  <c r="C21" i="2" s="1"/>
  <c r="D185" i="7"/>
  <c r="C20" i="2" s="1"/>
  <c r="D173" i="7"/>
  <c r="C19" i="2" s="1"/>
  <c r="D161" i="7"/>
  <c r="D149" i="7"/>
  <c r="C17" i="2" s="1"/>
  <c r="D137" i="7"/>
  <c r="C16" i="2" s="1"/>
  <c r="D125" i="7"/>
  <c r="C15" i="2" s="1"/>
  <c r="D113" i="7"/>
  <c r="D101" i="7"/>
  <c r="C13" i="2" s="1"/>
  <c r="D89" i="7"/>
  <c r="C12" i="2" s="1"/>
  <c r="D77" i="7"/>
  <c r="C11" i="2" s="1"/>
  <c r="D65" i="7"/>
  <c r="D53" i="7"/>
  <c r="C9" i="2" s="1"/>
  <c r="D41" i="7"/>
  <c r="C8" i="2" s="1"/>
  <c r="D29" i="7"/>
  <c r="C7" i="2" s="1"/>
  <c r="D17" i="7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C36" i="6" l="1"/>
  <c r="A65" i="2"/>
  <c r="A66" i="2" s="1"/>
  <c r="A67" i="2" s="1"/>
  <c r="A68" i="2" s="1"/>
  <c r="A69" i="2" s="1"/>
  <c r="A8" i="9"/>
  <c r="B5" i="9"/>
  <c r="D44" i="6"/>
  <c r="C44" i="6" s="1"/>
  <c r="S7" i="15" s="1"/>
  <c r="S8" i="15" s="1"/>
  <c r="S9" i="15" s="1"/>
  <c r="S10" i="15" s="1"/>
  <c r="S11" i="15" s="1"/>
  <c r="S12" i="15" s="1"/>
  <c r="S13" i="15" s="1"/>
  <c r="S14" i="15" s="1"/>
  <c r="S15" i="15" s="1"/>
  <c r="S16" i="15" s="1"/>
  <c r="S17" i="15" s="1"/>
  <c r="S18" i="15" s="1"/>
  <c r="S19" i="15" s="1"/>
  <c r="S20" i="15" s="1"/>
  <c r="S21" i="15" s="1"/>
  <c r="S22" i="15" s="1"/>
  <c r="S23" i="15" s="1"/>
  <c r="S24" i="15" s="1"/>
  <c r="S25" i="15" s="1"/>
  <c r="S26" i="15" s="1"/>
  <c r="S27" i="15" s="1"/>
  <c r="S28" i="15" s="1"/>
  <c r="S29" i="15" s="1"/>
  <c r="S30" i="15" s="1"/>
  <c r="S31" i="15" s="1"/>
  <c r="S32" i="15" s="1"/>
  <c r="S33" i="15" s="1"/>
  <c r="S34" i="15" s="1"/>
  <c r="S35" i="15" s="1"/>
  <c r="S36" i="15" s="1"/>
  <c r="D43" i="6"/>
  <c r="C43" i="6" s="1"/>
  <c r="D42" i="6"/>
  <c r="C42" i="6" s="1"/>
  <c r="D41" i="6"/>
  <c r="C41" i="6" s="1"/>
  <c r="J7" i="15" s="1"/>
  <c r="C32" i="6"/>
  <c r="D30" i="6"/>
  <c r="C29" i="6"/>
  <c r="C30" i="6" s="1"/>
  <c r="C46" i="6" s="1"/>
  <c r="D28" i="6"/>
  <c r="C233" i="5"/>
  <c r="C134" i="5"/>
  <c r="C85" i="5"/>
  <c r="C56" i="5"/>
  <c r="C41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E5" i="5"/>
  <c r="F5" i="5" s="1"/>
  <c r="D499" i="5"/>
  <c r="C362" i="5"/>
  <c r="M7" i="15" l="1"/>
  <c r="M7" i="8"/>
  <c r="Q7" i="15"/>
  <c r="J8" i="15"/>
  <c r="L34" i="15"/>
  <c r="L26" i="15"/>
  <c r="L18" i="15"/>
  <c r="L10" i="15"/>
  <c r="L33" i="15"/>
  <c r="L25" i="15"/>
  <c r="L17" i="15"/>
  <c r="L9" i="15"/>
  <c r="L32" i="15"/>
  <c r="L24" i="15"/>
  <c r="L16" i="15"/>
  <c r="L7" i="15"/>
  <c r="L31" i="15"/>
  <c r="L23" i="15"/>
  <c r="L15" i="15"/>
  <c r="L30" i="15"/>
  <c r="L22" i="15"/>
  <c r="L14" i="15"/>
  <c r="L8" i="15"/>
  <c r="L29" i="15"/>
  <c r="L21" i="15"/>
  <c r="L13" i="15"/>
  <c r="L36" i="15"/>
  <c r="L28" i="15"/>
  <c r="L20" i="15"/>
  <c r="L12" i="15"/>
  <c r="L35" i="15"/>
  <c r="L27" i="15"/>
  <c r="L19" i="15"/>
  <c r="L11" i="15"/>
  <c r="N7" i="15"/>
  <c r="N7" i="8"/>
  <c r="N8" i="8" s="1"/>
  <c r="N9" i="8" s="1"/>
  <c r="N10" i="8" s="1"/>
  <c r="N11" i="8" s="1"/>
  <c r="N12" i="8" s="1"/>
  <c r="N13" i="8" s="1"/>
  <c r="N14" i="8" s="1"/>
  <c r="N15" i="8" s="1"/>
  <c r="N16" i="8" s="1"/>
  <c r="N17" i="8" s="1"/>
  <c r="N18" i="8" s="1"/>
  <c r="N19" i="8" s="1"/>
  <c r="N20" i="8" s="1"/>
  <c r="N21" i="8" s="1"/>
  <c r="N22" i="8" s="1"/>
  <c r="N23" i="8" s="1"/>
  <c r="N24" i="8" s="1"/>
  <c r="N25" i="8" s="1"/>
  <c r="N26" i="8" s="1"/>
  <c r="N27" i="8" s="1"/>
  <c r="N28" i="8" s="1"/>
  <c r="N29" i="8" s="1"/>
  <c r="N30" i="8" s="1"/>
  <c r="N31" i="8" s="1"/>
  <c r="N32" i="8" s="1"/>
  <c r="N33" i="8" s="1"/>
  <c r="N34" i="8" s="1"/>
  <c r="N35" i="8" s="1"/>
  <c r="N36" i="8" s="1"/>
  <c r="AD8" i="10"/>
  <c r="B8" i="10" s="1"/>
  <c r="S7" i="8"/>
  <c r="S8" i="8" s="1"/>
  <c r="S9" i="8" s="1"/>
  <c r="S10" i="8" s="1"/>
  <c r="S11" i="8" s="1"/>
  <c r="S12" i="8" s="1"/>
  <c r="S13" i="8" s="1"/>
  <c r="S14" i="8" s="1"/>
  <c r="S15" i="8" s="1"/>
  <c r="S16" i="8" s="1"/>
  <c r="S17" i="8" s="1"/>
  <c r="S18" i="8" s="1"/>
  <c r="S19" i="8" s="1"/>
  <c r="S20" i="8" s="1"/>
  <c r="S21" i="8" s="1"/>
  <c r="S22" i="8" s="1"/>
  <c r="S23" i="8" s="1"/>
  <c r="S24" i="8" s="1"/>
  <c r="S25" i="8" s="1"/>
  <c r="S26" i="8" s="1"/>
  <c r="S27" i="8" s="1"/>
  <c r="S28" i="8" s="1"/>
  <c r="S29" i="8" s="1"/>
  <c r="S30" i="8" s="1"/>
  <c r="S31" i="8" s="1"/>
  <c r="S32" i="8" s="1"/>
  <c r="S33" i="8" s="1"/>
  <c r="S34" i="8" s="1"/>
  <c r="S35" i="8" s="1"/>
  <c r="S36" i="8" s="1"/>
  <c r="L7" i="8"/>
  <c r="L10" i="8"/>
  <c r="L14" i="8"/>
  <c r="L18" i="8"/>
  <c r="L22" i="8"/>
  <c r="L26" i="8"/>
  <c r="L30" i="8"/>
  <c r="L34" i="8"/>
  <c r="L15" i="8"/>
  <c r="L19" i="8"/>
  <c r="L23" i="8"/>
  <c r="L27" i="8"/>
  <c r="L35" i="8"/>
  <c r="L12" i="8"/>
  <c r="L24" i="8"/>
  <c r="L32" i="8"/>
  <c r="L21" i="8"/>
  <c r="L25" i="8"/>
  <c r="L16" i="8"/>
  <c r="L13" i="8"/>
  <c r="L33" i="8"/>
  <c r="L11" i="8"/>
  <c r="L31" i="8"/>
  <c r="L20" i="8"/>
  <c r="L28" i="8"/>
  <c r="L36" i="8"/>
  <c r="L9" i="8"/>
  <c r="L29" i="8"/>
  <c r="L8" i="8"/>
  <c r="L17" i="8"/>
  <c r="C33" i="6"/>
  <c r="B7" i="15" s="1"/>
  <c r="H8" i="9"/>
  <c r="I8" i="9" s="1"/>
  <c r="J8" i="9" s="1"/>
  <c r="H9" i="9" s="1"/>
  <c r="A9" i="9"/>
  <c r="Y8" i="9"/>
  <c r="J7" i="8"/>
  <c r="C27" i="5"/>
  <c r="C60" i="5"/>
  <c r="C88" i="5"/>
  <c r="C249" i="5"/>
  <c r="C387" i="5"/>
  <c r="C28" i="5"/>
  <c r="C61" i="5"/>
  <c r="C173" i="5"/>
  <c r="C253" i="5"/>
  <c r="C47" i="5"/>
  <c r="C194" i="5"/>
  <c r="C275" i="5"/>
  <c r="C485" i="5"/>
  <c r="C31" i="5"/>
  <c r="C48" i="5"/>
  <c r="C68" i="5"/>
  <c r="C123" i="5"/>
  <c r="C202" i="5"/>
  <c r="C282" i="5"/>
  <c r="C514" i="5"/>
  <c r="C63" i="5"/>
  <c r="C33" i="5"/>
  <c r="C51" i="5"/>
  <c r="C69" i="5"/>
  <c r="C127" i="5"/>
  <c r="C204" i="5"/>
  <c r="C290" i="5"/>
  <c r="C529" i="5"/>
  <c r="C44" i="5"/>
  <c r="C94" i="5"/>
  <c r="C399" i="5"/>
  <c r="C29" i="5"/>
  <c r="C118" i="5"/>
  <c r="C35" i="5"/>
  <c r="C53" i="5"/>
  <c r="C71" i="5"/>
  <c r="C129" i="5"/>
  <c r="C212" i="5"/>
  <c r="C345" i="5"/>
  <c r="C543" i="5"/>
  <c r="C370" i="5"/>
  <c r="C43" i="5"/>
  <c r="C166" i="5"/>
  <c r="C37" i="5"/>
  <c r="C55" i="5"/>
  <c r="C77" i="5"/>
  <c r="C132" i="5"/>
  <c r="C229" i="5"/>
  <c r="D54" i="5"/>
  <c r="D81" i="5"/>
  <c r="D19" i="5"/>
  <c r="E19" i="5" s="1"/>
  <c r="F19" i="5" s="1"/>
  <c r="D10" i="5"/>
  <c r="E10" i="5" s="1"/>
  <c r="F10" i="5" s="1"/>
  <c r="D31" i="5"/>
  <c r="D41" i="5"/>
  <c r="E41" i="5" s="1"/>
  <c r="F41" i="5" s="1"/>
  <c r="D156" i="5"/>
  <c r="D256" i="5"/>
  <c r="D299" i="5"/>
  <c r="D474" i="5"/>
  <c r="D14" i="5"/>
  <c r="E14" i="5" s="1"/>
  <c r="F14" i="5" s="1"/>
  <c r="D18" i="5"/>
  <c r="E18" i="5" s="1"/>
  <c r="F18" i="5" s="1"/>
  <c r="D25" i="5"/>
  <c r="E25" i="5" s="1"/>
  <c r="F25" i="5" s="1"/>
  <c r="D38" i="5"/>
  <c r="D63" i="5"/>
  <c r="D90" i="5"/>
  <c r="D123" i="5"/>
  <c r="E123" i="5" s="1"/>
  <c r="F123" i="5" s="1"/>
  <c r="D183" i="5"/>
  <c r="D195" i="5"/>
  <c r="D208" i="5"/>
  <c r="D239" i="5"/>
  <c r="C696" i="5"/>
  <c r="C688" i="5"/>
  <c r="C680" i="5"/>
  <c r="C672" i="5"/>
  <c r="C691" i="5"/>
  <c r="C683" i="5"/>
  <c r="C675" i="5"/>
  <c r="C667" i="5"/>
  <c r="C694" i="5"/>
  <c r="C686" i="5"/>
  <c r="C678" i="5"/>
  <c r="C670" i="5"/>
  <c r="C697" i="5"/>
  <c r="C689" i="5"/>
  <c r="C681" i="5"/>
  <c r="C673" i="5"/>
  <c r="C665" i="5"/>
  <c r="C657" i="5"/>
  <c r="C649" i="5"/>
  <c r="C641" i="5"/>
  <c r="C633" i="5"/>
  <c r="C625" i="5"/>
  <c r="C617" i="5"/>
  <c r="C609" i="5"/>
  <c r="C601" i="5"/>
  <c r="C593" i="5"/>
  <c r="C585" i="5"/>
  <c r="C577" i="5"/>
  <c r="C569" i="5"/>
  <c r="C684" i="5"/>
  <c r="C668" i="5"/>
  <c r="C662" i="5"/>
  <c r="C660" i="5"/>
  <c r="C651" i="5"/>
  <c r="C640" i="5"/>
  <c r="C629" i="5"/>
  <c r="C618" i="5"/>
  <c r="C607" i="5"/>
  <c r="C598" i="5"/>
  <c r="C596" i="5"/>
  <c r="C587" i="5"/>
  <c r="C687" i="5"/>
  <c r="C671" i="5"/>
  <c r="C658" i="5"/>
  <c r="C647" i="5"/>
  <c r="C638" i="5"/>
  <c r="C636" i="5"/>
  <c r="C627" i="5"/>
  <c r="C616" i="5"/>
  <c r="C605" i="5"/>
  <c r="C594" i="5"/>
  <c r="C583" i="5"/>
  <c r="C690" i="5"/>
  <c r="C674" i="5"/>
  <c r="C656" i="5"/>
  <c r="C645" i="5"/>
  <c r="C634" i="5"/>
  <c r="C623" i="5"/>
  <c r="C614" i="5"/>
  <c r="C612" i="5"/>
  <c r="C603" i="5"/>
  <c r="C592" i="5"/>
  <c r="C693" i="5"/>
  <c r="C677" i="5"/>
  <c r="C663" i="5"/>
  <c r="C654" i="5"/>
  <c r="C652" i="5"/>
  <c r="C643" i="5"/>
  <c r="C632" i="5"/>
  <c r="C621" i="5"/>
  <c r="C610" i="5"/>
  <c r="C599" i="5"/>
  <c r="C590" i="5"/>
  <c r="C588" i="5"/>
  <c r="C579" i="5"/>
  <c r="C568" i="5"/>
  <c r="C556" i="5"/>
  <c r="C548" i="5"/>
  <c r="C540" i="5"/>
  <c r="C532" i="5"/>
  <c r="C524" i="5"/>
  <c r="C516" i="5"/>
  <c r="C508" i="5"/>
  <c r="C500" i="5"/>
  <c r="C492" i="5"/>
  <c r="C484" i="5"/>
  <c r="C476" i="5"/>
  <c r="C468" i="5"/>
  <c r="C460" i="5"/>
  <c r="C452" i="5"/>
  <c r="C444" i="5"/>
  <c r="C436" i="5"/>
  <c r="C428" i="5"/>
  <c r="C420" i="5"/>
  <c r="C412" i="5"/>
  <c r="C404" i="5"/>
  <c r="C676" i="5"/>
  <c r="C661" i="5"/>
  <c r="C650" i="5"/>
  <c r="C639" i="5"/>
  <c r="C628" i="5"/>
  <c r="C582" i="5"/>
  <c r="C552" i="5"/>
  <c r="C541" i="5"/>
  <c r="C530" i="5"/>
  <c r="C521" i="5"/>
  <c r="C519" i="5"/>
  <c r="C510" i="5"/>
  <c r="C499" i="5"/>
  <c r="E499" i="5" s="1"/>
  <c r="F499" i="5" s="1"/>
  <c r="C488" i="5"/>
  <c r="C477" i="5"/>
  <c r="C695" i="5"/>
  <c r="C606" i="5"/>
  <c r="C595" i="5"/>
  <c r="C567" i="5"/>
  <c r="C565" i="5"/>
  <c r="C563" i="5"/>
  <c r="C561" i="5"/>
  <c r="C559" i="5"/>
  <c r="C550" i="5"/>
  <c r="C539" i="5"/>
  <c r="C528" i="5"/>
  <c r="C517" i="5"/>
  <c r="C506" i="5"/>
  <c r="C497" i="5"/>
  <c r="C495" i="5"/>
  <c r="C486" i="5"/>
  <c r="C682" i="5"/>
  <c r="C646" i="5"/>
  <c r="C635" i="5"/>
  <c r="C624" i="5"/>
  <c r="C613" i="5"/>
  <c r="C602" i="5"/>
  <c r="C591" i="5"/>
  <c r="C584" i="5"/>
  <c r="C575" i="5"/>
  <c r="C573" i="5"/>
  <c r="C571" i="5"/>
  <c r="C557" i="5"/>
  <c r="C546" i="5"/>
  <c r="C537" i="5"/>
  <c r="C535" i="5"/>
  <c r="C526" i="5"/>
  <c r="C515" i="5"/>
  <c r="C504" i="5"/>
  <c r="C493" i="5"/>
  <c r="C669" i="5"/>
  <c r="C664" i="5"/>
  <c r="C653" i="5"/>
  <c r="C642" i="5"/>
  <c r="C631" i="5"/>
  <c r="C620" i="5"/>
  <c r="C555" i="5"/>
  <c r="C544" i="5"/>
  <c r="C533" i="5"/>
  <c r="C522" i="5"/>
  <c r="C513" i="5"/>
  <c r="C511" i="5"/>
  <c r="C502" i="5"/>
  <c r="C491" i="5"/>
  <c r="C480" i="5"/>
  <c r="C469" i="5"/>
  <c r="C458" i="5"/>
  <c r="C449" i="5"/>
  <c r="C447" i="5"/>
  <c r="C438" i="5"/>
  <c r="C427" i="5"/>
  <c r="C416" i="5"/>
  <c r="C405" i="5"/>
  <c r="C396" i="5"/>
  <c r="C388" i="5"/>
  <c r="C380" i="5"/>
  <c r="C372" i="5"/>
  <c r="C364" i="5"/>
  <c r="C356" i="5"/>
  <c r="C348" i="5"/>
  <c r="C340" i="5"/>
  <c r="C332" i="5"/>
  <c r="C324" i="5"/>
  <c r="C316" i="5"/>
  <c r="C308" i="5"/>
  <c r="C300" i="5"/>
  <c r="C292" i="5"/>
  <c r="C284" i="5"/>
  <c r="C276" i="5"/>
  <c r="C268" i="5"/>
  <c r="C260" i="5"/>
  <c r="C252" i="5"/>
  <c r="C244" i="5"/>
  <c r="C692" i="5"/>
  <c r="C630" i="5"/>
  <c r="C608" i="5"/>
  <c r="C586" i="5"/>
  <c r="C581" i="5"/>
  <c r="C564" i="5"/>
  <c r="C553" i="5"/>
  <c r="C542" i="5"/>
  <c r="C531" i="5"/>
  <c r="C520" i="5"/>
  <c r="C509" i="5"/>
  <c r="C498" i="5"/>
  <c r="C487" i="5"/>
  <c r="C455" i="5"/>
  <c r="C453" i="5"/>
  <c r="C451" i="5"/>
  <c r="C434" i="5"/>
  <c r="C432" i="5"/>
  <c r="C430" i="5"/>
  <c r="C407" i="5"/>
  <c r="C393" i="5"/>
  <c r="C391" i="5"/>
  <c r="C679" i="5"/>
  <c r="C659" i="5"/>
  <c r="C637" i="5"/>
  <c r="C615" i="5"/>
  <c r="C560" i="5"/>
  <c r="C549" i="5"/>
  <c r="C538" i="5"/>
  <c r="C527" i="5"/>
  <c r="C481" i="5"/>
  <c r="C478" i="5"/>
  <c r="C463" i="5"/>
  <c r="C461" i="5"/>
  <c r="C459" i="5"/>
  <c r="C457" i="5"/>
  <c r="C415" i="5"/>
  <c r="C413" i="5"/>
  <c r="C411" i="5"/>
  <c r="C409" i="5"/>
  <c r="C666" i="5"/>
  <c r="C644" i="5"/>
  <c r="C572" i="5"/>
  <c r="C505" i="5"/>
  <c r="C494" i="5"/>
  <c r="C467" i="5"/>
  <c r="C465" i="5"/>
  <c r="C442" i="5"/>
  <c r="C440" i="5"/>
  <c r="C423" i="5"/>
  <c r="C421" i="5"/>
  <c r="C419" i="5"/>
  <c r="C417" i="5"/>
  <c r="C622" i="5"/>
  <c r="C600" i="5"/>
  <c r="C580" i="5"/>
  <c r="C576" i="5"/>
  <c r="C545" i="5"/>
  <c r="C534" i="5"/>
  <c r="C523" i="5"/>
  <c r="C512" i="5"/>
  <c r="C501" i="5"/>
  <c r="C490" i="5"/>
  <c r="C483" i="5"/>
  <c r="C471" i="5"/>
  <c r="C450" i="5"/>
  <c r="C448" i="5"/>
  <c r="C446" i="5"/>
  <c r="C425" i="5"/>
  <c r="C402" i="5"/>
  <c r="C400" i="5"/>
  <c r="C398" i="5"/>
  <c r="C394" i="5"/>
  <c r="C385" i="5"/>
  <c r="C383" i="5"/>
  <c r="C374" i="5"/>
  <c r="C363" i="5"/>
  <c r="C352" i="5"/>
  <c r="C341" i="5"/>
  <c r="C330" i="5"/>
  <c r="C321" i="5"/>
  <c r="C319" i="5"/>
  <c r="C310" i="5"/>
  <c r="C299" i="5"/>
  <c r="C288" i="5"/>
  <c r="C277" i="5"/>
  <c r="C266" i="5"/>
  <c r="C257" i="5"/>
  <c r="C255" i="5"/>
  <c r="C246" i="5"/>
  <c r="C239" i="5"/>
  <c r="E239" i="5" s="1"/>
  <c r="F239" i="5" s="1"/>
  <c r="C231" i="5"/>
  <c r="C223" i="5"/>
  <c r="C215" i="5"/>
  <c r="C207" i="5"/>
  <c r="C199" i="5"/>
  <c r="C191" i="5"/>
  <c r="C183" i="5"/>
  <c r="C175" i="5"/>
  <c r="C167" i="5"/>
  <c r="C159" i="5"/>
  <c r="C619" i="5"/>
  <c r="C562" i="5"/>
  <c r="C489" i="5"/>
  <c r="C473" i="5"/>
  <c r="C456" i="5"/>
  <c r="C431" i="5"/>
  <c r="C410" i="5"/>
  <c r="C406" i="5"/>
  <c r="C378" i="5"/>
  <c r="C376" i="5"/>
  <c r="C359" i="5"/>
  <c r="C357" i="5"/>
  <c r="C355" i="5"/>
  <c r="C353" i="5"/>
  <c r="C311" i="5"/>
  <c r="C309" i="5"/>
  <c r="C307" i="5"/>
  <c r="C305" i="5"/>
  <c r="C286" i="5"/>
  <c r="C648" i="5"/>
  <c r="C604" i="5"/>
  <c r="C518" i="5"/>
  <c r="C496" i="5"/>
  <c r="C482" i="5"/>
  <c r="C439" i="5"/>
  <c r="C435" i="5"/>
  <c r="C414" i="5"/>
  <c r="C386" i="5"/>
  <c r="C384" i="5"/>
  <c r="C382" i="5"/>
  <c r="C361" i="5"/>
  <c r="C338" i="5"/>
  <c r="C336" i="5"/>
  <c r="C334" i="5"/>
  <c r="C317" i="5"/>
  <c r="C315" i="5"/>
  <c r="C313" i="5"/>
  <c r="C570" i="5"/>
  <c r="C547" i="5"/>
  <c r="C525" i="5"/>
  <c r="C503" i="5"/>
  <c r="C464" i="5"/>
  <c r="C443" i="5"/>
  <c r="C418" i="5"/>
  <c r="C397" i="5"/>
  <c r="C367" i="5"/>
  <c r="C365" i="5"/>
  <c r="C346" i="5"/>
  <c r="C344" i="5"/>
  <c r="C342" i="5"/>
  <c r="C685" i="5"/>
  <c r="C589" i="5"/>
  <c r="C578" i="5"/>
  <c r="C554" i="5"/>
  <c r="C472" i="5"/>
  <c r="C426" i="5"/>
  <c r="C422" i="5"/>
  <c r="C401" i="5"/>
  <c r="C375" i="5"/>
  <c r="C373" i="5"/>
  <c r="C371" i="5"/>
  <c r="C369" i="5"/>
  <c r="C350" i="5"/>
  <c r="C327" i="5"/>
  <c r="C325" i="5"/>
  <c r="C323" i="5"/>
  <c r="C306" i="5"/>
  <c r="C304" i="5"/>
  <c r="C302" i="5"/>
  <c r="C279" i="5"/>
  <c r="C258" i="5"/>
  <c r="C256" i="5"/>
  <c r="C254" i="5"/>
  <c r="C236" i="5"/>
  <c r="C234" i="5"/>
  <c r="C225" i="5"/>
  <c r="C214" i="5"/>
  <c r="C203" i="5"/>
  <c r="C192" i="5"/>
  <c r="C181" i="5"/>
  <c r="C172" i="5"/>
  <c r="C170" i="5"/>
  <c r="C161" i="5"/>
  <c r="C154" i="5"/>
  <c r="C146" i="5"/>
  <c r="C138" i="5"/>
  <c r="C130" i="5"/>
  <c r="C122" i="5"/>
  <c r="C114" i="5"/>
  <c r="C106" i="5"/>
  <c r="C98" i="5"/>
  <c r="C90" i="5"/>
  <c r="C82" i="5"/>
  <c r="C74" i="5"/>
  <c r="C66" i="5"/>
  <c r="C551" i="5"/>
  <c r="C454" i="5"/>
  <c r="C429" i="5"/>
  <c r="C390" i="5"/>
  <c r="C381" i="5"/>
  <c r="C377" i="5"/>
  <c r="C335" i="5"/>
  <c r="C331" i="5"/>
  <c r="C295" i="5"/>
  <c r="C272" i="5"/>
  <c r="C265" i="5"/>
  <c r="C241" i="5"/>
  <c r="C218" i="5"/>
  <c r="C216" i="5"/>
  <c r="C197" i="5"/>
  <c r="C195" i="5"/>
  <c r="C193" i="5"/>
  <c r="C150" i="5"/>
  <c r="C139" i="5"/>
  <c r="C128" i="5"/>
  <c r="C119" i="5"/>
  <c r="C117" i="5"/>
  <c r="C108" i="5"/>
  <c r="C97" i="5"/>
  <c r="C86" i="5"/>
  <c r="C75" i="5"/>
  <c r="C64" i="5"/>
  <c r="C57" i="5"/>
  <c r="C49" i="5"/>
  <c r="C566" i="5"/>
  <c r="C507" i="5"/>
  <c r="C437" i="5"/>
  <c r="C360" i="5"/>
  <c r="C339" i="5"/>
  <c r="C314" i="5"/>
  <c r="C298" i="5"/>
  <c r="C289" i="5"/>
  <c r="C274" i="5"/>
  <c r="C267" i="5"/>
  <c r="C262" i="5"/>
  <c r="C248" i="5"/>
  <c r="C243" i="5"/>
  <c r="C226" i="5"/>
  <c r="C224" i="5"/>
  <c r="C222" i="5"/>
  <c r="C220" i="5"/>
  <c r="C201" i="5"/>
  <c r="C178" i="5"/>
  <c r="C176" i="5"/>
  <c r="C174" i="5"/>
  <c r="C157" i="5"/>
  <c r="C148" i="5"/>
  <c r="C137" i="5"/>
  <c r="C126" i="5"/>
  <c r="C115" i="5"/>
  <c r="C104" i="5"/>
  <c r="C95" i="5"/>
  <c r="C93" i="5"/>
  <c r="C84" i="5"/>
  <c r="C73" i="5"/>
  <c r="C62" i="5"/>
  <c r="C52" i="5"/>
  <c r="C536" i="5"/>
  <c r="C479" i="5"/>
  <c r="C462" i="5"/>
  <c r="C445" i="5"/>
  <c r="C368" i="5"/>
  <c r="C343" i="5"/>
  <c r="C322" i="5"/>
  <c r="C318" i="5"/>
  <c r="C281" i="5"/>
  <c r="C269" i="5"/>
  <c r="C264" i="5"/>
  <c r="C250" i="5"/>
  <c r="C245" i="5"/>
  <c r="C232" i="5"/>
  <c r="C230" i="5"/>
  <c r="C228" i="5"/>
  <c r="C205" i="5"/>
  <c r="C186" i="5"/>
  <c r="C184" i="5"/>
  <c r="C182" i="5"/>
  <c r="C180" i="5"/>
  <c r="C155" i="5"/>
  <c r="C144" i="5"/>
  <c r="C135" i="5"/>
  <c r="C133" i="5"/>
  <c r="C124" i="5"/>
  <c r="C113" i="5"/>
  <c r="C102" i="5"/>
  <c r="C91" i="5"/>
  <c r="C80" i="5"/>
  <c r="C611" i="5"/>
  <c r="C470" i="5"/>
  <c r="C403" i="5"/>
  <c r="C395" i="5"/>
  <c r="C389" i="5"/>
  <c r="C351" i="5"/>
  <c r="C347" i="5"/>
  <c r="C326" i="5"/>
  <c r="C301" i="5"/>
  <c r="C294" i="5"/>
  <c r="C291" i="5"/>
  <c r="C283" i="5"/>
  <c r="C271" i="5"/>
  <c r="C247" i="5"/>
  <c r="C213" i="5"/>
  <c r="C211" i="5"/>
  <c r="C209" i="5"/>
  <c r="C190" i="5"/>
  <c r="C188" i="5"/>
  <c r="C165" i="5"/>
  <c r="C163" i="5"/>
  <c r="C153" i="5"/>
  <c r="C142" i="5"/>
  <c r="C131" i="5"/>
  <c r="C120" i="5"/>
  <c r="C111" i="5"/>
  <c r="C109" i="5"/>
  <c r="C100" i="5"/>
  <c r="C89" i="5"/>
  <c r="C78" i="5"/>
  <c r="C67" i="5"/>
  <c r="C58" i="5"/>
  <c r="C50" i="5"/>
  <c r="C42" i="5"/>
  <c r="C34" i="5"/>
  <c r="C597" i="5"/>
  <c r="C475" i="5"/>
  <c r="C408" i="5"/>
  <c r="C379" i="5"/>
  <c r="C354" i="5"/>
  <c r="C333" i="5"/>
  <c r="C329" i="5"/>
  <c r="C297" i="5"/>
  <c r="C285" i="5"/>
  <c r="C278" i="5"/>
  <c r="C259" i="5"/>
  <c r="C242" i="5"/>
  <c r="C240" i="5"/>
  <c r="C238" i="5"/>
  <c r="C221" i="5"/>
  <c r="C219" i="5"/>
  <c r="C217" i="5"/>
  <c r="C655" i="5"/>
  <c r="C558" i="5"/>
  <c r="C433" i="5"/>
  <c r="C392" i="5"/>
  <c r="C312" i="5"/>
  <c r="C303" i="5"/>
  <c r="C189" i="5"/>
  <c r="C185" i="5"/>
  <c r="C168" i="5"/>
  <c r="C164" i="5"/>
  <c r="C152" i="5"/>
  <c r="C141" i="5"/>
  <c r="C79" i="5"/>
  <c r="C36" i="5"/>
  <c r="C626" i="5"/>
  <c r="C474" i="5"/>
  <c r="C424" i="5"/>
  <c r="C293" i="5"/>
  <c r="C263" i="5"/>
  <c r="C235" i="5"/>
  <c r="C121" i="5"/>
  <c r="C87" i="5"/>
  <c r="C83" i="5"/>
  <c r="C40" i="5"/>
  <c r="C38" i="5"/>
  <c r="C116" i="5"/>
  <c r="C366" i="5"/>
  <c r="C270" i="5"/>
  <c r="C206" i="5"/>
  <c r="C196" i="5"/>
  <c r="C187" i="5"/>
  <c r="C177" i="5"/>
  <c r="C158" i="5"/>
  <c r="C149" i="5"/>
  <c r="C112" i="5"/>
  <c r="C107" i="5"/>
  <c r="C466" i="5"/>
  <c r="C441" i="5"/>
  <c r="C328" i="5"/>
  <c r="C261" i="5"/>
  <c r="C227" i="5"/>
  <c r="C210" i="5"/>
  <c r="C200" i="5"/>
  <c r="C171" i="5"/>
  <c r="C162" i="5"/>
  <c r="C145" i="5"/>
  <c r="C140" i="5"/>
  <c r="C136" i="5"/>
  <c r="C103" i="5"/>
  <c r="C99" i="5"/>
  <c r="C70" i="5"/>
  <c r="C349" i="5"/>
  <c r="C280" i="5"/>
  <c r="C273" i="5"/>
  <c r="C251" i="5"/>
  <c r="C208" i="5"/>
  <c r="C179" i="5"/>
  <c r="C156" i="5"/>
  <c r="C151" i="5"/>
  <c r="C147" i="5"/>
  <c r="C110" i="5"/>
  <c r="C76" i="5"/>
  <c r="C72" i="5"/>
  <c r="C65" i="5"/>
  <c r="C45" i="5"/>
  <c r="C574" i="5"/>
  <c r="C358" i="5"/>
  <c r="C320" i="5"/>
  <c r="C296" i="5"/>
  <c r="C287" i="5"/>
  <c r="C237" i="5"/>
  <c r="C198" i="5"/>
  <c r="C169" i="5"/>
  <c r="C160" i="5"/>
  <c r="C143" i="5"/>
  <c r="C105" i="5"/>
  <c r="C101" i="5"/>
  <c r="C96" i="5"/>
  <c r="C32" i="5"/>
  <c r="C30" i="5"/>
  <c r="D7" i="5"/>
  <c r="E7" i="5" s="1"/>
  <c r="F7" i="5" s="1"/>
  <c r="D11" i="5"/>
  <c r="E11" i="5" s="1"/>
  <c r="F11" i="5" s="1"/>
  <c r="D35" i="5"/>
  <c r="E35" i="5" s="1"/>
  <c r="F35" i="5" s="1"/>
  <c r="C39" i="5"/>
  <c r="C46" i="5"/>
  <c r="C54" i="5"/>
  <c r="C59" i="5"/>
  <c r="C81" i="5"/>
  <c r="C92" i="5"/>
  <c r="D114" i="5"/>
  <c r="C125" i="5"/>
  <c r="D147" i="5"/>
  <c r="D185" i="5"/>
  <c r="D225" i="5"/>
  <c r="D307" i="5"/>
  <c r="C337" i="5"/>
  <c r="D424" i="5"/>
  <c r="D691" i="5"/>
  <c r="D683" i="5"/>
  <c r="D675" i="5"/>
  <c r="D667" i="5"/>
  <c r="D694" i="5"/>
  <c r="D686" i="5"/>
  <c r="D678" i="5"/>
  <c r="D670" i="5"/>
  <c r="D697" i="5"/>
  <c r="D689" i="5"/>
  <c r="D681" i="5"/>
  <c r="D673" i="5"/>
  <c r="D692" i="5"/>
  <c r="D684" i="5"/>
  <c r="D676" i="5"/>
  <c r="D668" i="5"/>
  <c r="D660" i="5"/>
  <c r="D652" i="5"/>
  <c r="D644" i="5"/>
  <c r="D636" i="5"/>
  <c r="D628" i="5"/>
  <c r="D620" i="5"/>
  <c r="D612" i="5"/>
  <c r="D604" i="5"/>
  <c r="D596" i="5"/>
  <c r="D588" i="5"/>
  <c r="D580" i="5"/>
  <c r="D572" i="5"/>
  <c r="D564" i="5"/>
  <c r="D687" i="5"/>
  <c r="D671" i="5"/>
  <c r="D658" i="5"/>
  <c r="D649" i="5"/>
  <c r="D647" i="5"/>
  <c r="D638" i="5"/>
  <c r="D627" i="5"/>
  <c r="D616" i="5"/>
  <c r="D605" i="5"/>
  <c r="D594" i="5"/>
  <c r="D585" i="5"/>
  <c r="D583" i="5"/>
  <c r="D690" i="5"/>
  <c r="D674" i="5"/>
  <c r="D656" i="5"/>
  <c r="D645" i="5"/>
  <c r="D634" i="5"/>
  <c r="D625" i="5"/>
  <c r="D623" i="5"/>
  <c r="D614" i="5"/>
  <c r="D603" i="5"/>
  <c r="D592" i="5"/>
  <c r="D693" i="5"/>
  <c r="D677" i="5"/>
  <c r="D665" i="5"/>
  <c r="D663" i="5"/>
  <c r="D654" i="5"/>
  <c r="D643" i="5"/>
  <c r="D632" i="5"/>
  <c r="D621" i="5"/>
  <c r="D610" i="5"/>
  <c r="D601" i="5"/>
  <c r="D599" i="5"/>
  <c r="D590" i="5"/>
  <c r="D696" i="5"/>
  <c r="D680" i="5"/>
  <c r="D661" i="5"/>
  <c r="D650" i="5"/>
  <c r="D641" i="5"/>
  <c r="D639" i="5"/>
  <c r="D630" i="5"/>
  <c r="D619" i="5"/>
  <c r="D608" i="5"/>
  <c r="D597" i="5"/>
  <c r="D586" i="5"/>
  <c r="D577" i="5"/>
  <c r="D575" i="5"/>
  <c r="D566" i="5"/>
  <c r="D559" i="5"/>
  <c r="D551" i="5"/>
  <c r="D543" i="5"/>
  <c r="E543" i="5" s="1"/>
  <c r="F543" i="5" s="1"/>
  <c r="D535" i="5"/>
  <c r="D527" i="5"/>
  <c r="D519" i="5"/>
  <c r="D511" i="5"/>
  <c r="D503" i="5"/>
  <c r="D495" i="5"/>
  <c r="D487" i="5"/>
  <c r="D479" i="5"/>
  <c r="D471" i="5"/>
  <c r="D463" i="5"/>
  <c r="D455" i="5"/>
  <c r="D447" i="5"/>
  <c r="D439" i="5"/>
  <c r="D431" i="5"/>
  <c r="D423" i="5"/>
  <c r="D415" i="5"/>
  <c r="D407" i="5"/>
  <c r="D399" i="5"/>
  <c r="D695" i="5"/>
  <c r="D617" i="5"/>
  <c r="D606" i="5"/>
  <c r="D595" i="5"/>
  <c r="D567" i="5"/>
  <c r="D565" i="5"/>
  <c r="D563" i="5"/>
  <c r="D561" i="5"/>
  <c r="D550" i="5"/>
  <c r="D539" i="5"/>
  <c r="D528" i="5"/>
  <c r="D517" i="5"/>
  <c r="D508" i="5"/>
  <c r="D506" i="5"/>
  <c r="D497" i="5"/>
  <c r="D486" i="5"/>
  <c r="D682" i="5"/>
  <c r="D657" i="5"/>
  <c r="D646" i="5"/>
  <c r="D635" i="5"/>
  <c r="D624" i="5"/>
  <c r="D613" i="5"/>
  <c r="D602" i="5"/>
  <c r="D591" i="5"/>
  <c r="D584" i="5"/>
  <c r="D573" i="5"/>
  <c r="D571" i="5"/>
  <c r="D569" i="5"/>
  <c r="D557" i="5"/>
  <c r="D548" i="5"/>
  <c r="D546" i="5"/>
  <c r="D537" i="5"/>
  <c r="D526" i="5"/>
  <c r="D515" i="5"/>
  <c r="D504" i="5"/>
  <c r="D493" i="5"/>
  <c r="D484" i="5"/>
  <c r="D482" i="5"/>
  <c r="D669" i="5"/>
  <c r="D664" i="5"/>
  <c r="D653" i="5"/>
  <c r="D642" i="5"/>
  <c r="D631" i="5"/>
  <c r="D555" i="5"/>
  <c r="D544" i="5"/>
  <c r="D533" i="5"/>
  <c r="D524" i="5"/>
  <c r="D522" i="5"/>
  <c r="D513" i="5"/>
  <c r="D502" i="5"/>
  <c r="D491" i="5"/>
  <c r="D688" i="5"/>
  <c r="D609" i="5"/>
  <c r="D598" i="5"/>
  <c r="D587" i="5"/>
  <c r="D581" i="5"/>
  <c r="D579" i="5"/>
  <c r="D562" i="5"/>
  <c r="D553" i="5"/>
  <c r="D542" i="5"/>
  <c r="D531" i="5"/>
  <c r="D520" i="5"/>
  <c r="D509" i="5"/>
  <c r="D500" i="5"/>
  <c r="D498" i="5"/>
  <c r="D489" i="5"/>
  <c r="D478" i="5"/>
  <c r="D467" i="5"/>
  <c r="D456" i="5"/>
  <c r="D445" i="5"/>
  <c r="D436" i="5"/>
  <c r="D434" i="5"/>
  <c r="D425" i="5"/>
  <c r="D414" i="5"/>
  <c r="D403" i="5"/>
  <c r="D391" i="5"/>
  <c r="D383" i="5"/>
  <c r="D375" i="5"/>
  <c r="D367" i="5"/>
  <c r="D359" i="5"/>
  <c r="D351" i="5"/>
  <c r="D343" i="5"/>
  <c r="D335" i="5"/>
  <c r="D327" i="5"/>
  <c r="D319" i="5"/>
  <c r="D311" i="5"/>
  <c r="D303" i="5"/>
  <c r="D295" i="5"/>
  <c r="D287" i="5"/>
  <c r="D279" i="5"/>
  <c r="D271" i="5"/>
  <c r="D263" i="5"/>
  <c r="D255" i="5"/>
  <c r="D247" i="5"/>
  <c r="D679" i="5"/>
  <c r="D659" i="5"/>
  <c r="D637" i="5"/>
  <c r="D615" i="5"/>
  <c r="D560" i="5"/>
  <c r="D549" i="5"/>
  <c r="D538" i="5"/>
  <c r="D481" i="5"/>
  <c r="D461" i="5"/>
  <c r="D459" i="5"/>
  <c r="D457" i="5"/>
  <c r="D413" i="5"/>
  <c r="D411" i="5"/>
  <c r="D409" i="5"/>
  <c r="D389" i="5"/>
  <c r="D666" i="5"/>
  <c r="D593" i="5"/>
  <c r="D568" i="5"/>
  <c r="D516" i="5"/>
  <c r="D505" i="5"/>
  <c r="D494" i="5"/>
  <c r="D465" i="5"/>
  <c r="D442" i="5"/>
  <c r="D440" i="5"/>
  <c r="D438" i="5"/>
  <c r="D421" i="5"/>
  <c r="D419" i="5"/>
  <c r="D417" i="5"/>
  <c r="D622" i="5"/>
  <c r="D600" i="5"/>
  <c r="D576" i="5"/>
  <c r="D556" i="5"/>
  <c r="D545" i="5"/>
  <c r="D534" i="5"/>
  <c r="D523" i="5"/>
  <c r="D512" i="5"/>
  <c r="D501" i="5"/>
  <c r="D490" i="5"/>
  <c r="D483" i="5"/>
  <c r="D480" i="5"/>
  <c r="D469" i="5"/>
  <c r="D450" i="5"/>
  <c r="D448" i="5"/>
  <c r="D446" i="5"/>
  <c r="D444" i="5"/>
  <c r="D402" i="5"/>
  <c r="D400" i="5"/>
  <c r="D398" i="5"/>
  <c r="D396" i="5"/>
  <c r="D651" i="5"/>
  <c r="D629" i="5"/>
  <c r="D607" i="5"/>
  <c r="D552" i="5"/>
  <c r="D541" i="5"/>
  <c r="D530" i="5"/>
  <c r="D475" i="5"/>
  <c r="D473" i="5"/>
  <c r="D454" i="5"/>
  <c r="D452" i="5"/>
  <c r="D429" i="5"/>
  <c r="D427" i="5"/>
  <c r="D410" i="5"/>
  <c r="D408" i="5"/>
  <c r="D406" i="5"/>
  <c r="D404" i="5"/>
  <c r="D392" i="5"/>
  <c r="D381" i="5"/>
  <c r="D372" i="5"/>
  <c r="D370" i="5"/>
  <c r="E370" i="5" s="1"/>
  <c r="F370" i="5" s="1"/>
  <c r="D361" i="5"/>
  <c r="D350" i="5"/>
  <c r="D339" i="5"/>
  <c r="D328" i="5"/>
  <c r="D317" i="5"/>
  <c r="D308" i="5"/>
  <c r="D306" i="5"/>
  <c r="D297" i="5"/>
  <c r="D286" i="5"/>
  <c r="D275" i="5"/>
  <c r="D264" i="5"/>
  <c r="D253" i="5"/>
  <c r="E253" i="5" s="1"/>
  <c r="F253" i="5" s="1"/>
  <c r="D244" i="5"/>
  <c r="D242" i="5"/>
  <c r="D234" i="5"/>
  <c r="D226" i="5"/>
  <c r="D218" i="5"/>
  <c r="D210" i="5"/>
  <c r="D202" i="5"/>
  <c r="E202" i="5" s="1"/>
  <c r="F202" i="5" s="1"/>
  <c r="D194" i="5"/>
  <c r="D186" i="5"/>
  <c r="D178" i="5"/>
  <c r="D170" i="5"/>
  <c r="D162" i="5"/>
  <c r="D648" i="5"/>
  <c r="D540" i="5"/>
  <c r="D518" i="5"/>
  <c r="D496" i="5"/>
  <c r="D477" i="5"/>
  <c r="D435" i="5"/>
  <c r="D394" i="5"/>
  <c r="D386" i="5"/>
  <c r="D384" i="5"/>
  <c r="D382" i="5"/>
  <c r="D380" i="5"/>
  <c r="D338" i="5"/>
  <c r="D336" i="5"/>
  <c r="D334" i="5"/>
  <c r="D332" i="5"/>
  <c r="D315" i="5"/>
  <c r="D313" i="5"/>
  <c r="D290" i="5"/>
  <c r="D288" i="5"/>
  <c r="D570" i="5"/>
  <c r="D547" i="5"/>
  <c r="D525" i="5"/>
  <c r="D464" i="5"/>
  <c r="D460" i="5"/>
  <c r="D443" i="5"/>
  <c r="D418" i="5"/>
  <c r="D397" i="5"/>
  <c r="D365" i="5"/>
  <c r="D363" i="5"/>
  <c r="D346" i="5"/>
  <c r="D344" i="5"/>
  <c r="D342" i="5"/>
  <c r="D340" i="5"/>
  <c r="D298" i="5"/>
  <c r="D296" i="5"/>
  <c r="D294" i="5"/>
  <c r="D685" i="5"/>
  <c r="D633" i="5"/>
  <c r="D589" i="5"/>
  <c r="D578" i="5"/>
  <c r="D554" i="5"/>
  <c r="D472" i="5"/>
  <c r="D468" i="5"/>
  <c r="D426" i="5"/>
  <c r="D422" i="5"/>
  <c r="D401" i="5"/>
  <c r="D388" i="5"/>
  <c r="D373" i="5"/>
  <c r="D371" i="5"/>
  <c r="D369" i="5"/>
  <c r="D348" i="5"/>
  <c r="D325" i="5"/>
  <c r="D323" i="5"/>
  <c r="D321" i="5"/>
  <c r="D304" i="5"/>
  <c r="D302" i="5"/>
  <c r="D662" i="5"/>
  <c r="D618" i="5"/>
  <c r="D532" i="5"/>
  <c r="D510" i="5"/>
  <c r="D488" i="5"/>
  <c r="D476" i="5"/>
  <c r="D451" i="5"/>
  <c r="D430" i="5"/>
  <c r="D405" i="5"/>
  <c r="D390" i="5"/>
  <c r="D379" i="5"/>
  <c r="D377" i="5"/>
  <c r="D354" i="5"/>
  <c r="D352" i="5"/>
  <c r="D333" i="5"/>
  <c r="D331" i="5"/>
  <c r="D329" i="5"/>
  <c r="D285" i="5"/>
  <c r="D283" i="5"/>
  <c r="D281" i="5"/>
  <c r="D262" i="5"/>
  <c r="D260" i="5"/>
  <c r="D232" i="5"/>
  <c r="D223" i="5"/>
  <c r="D221" i="5"/>
  <c r="D212" i="5"/>
  <c r="D201" i="5"/>
  <c r="D190" i="5"/>
  <c r="D179" i="5"/>
  <c r="D168" i="5"/>
  <c r="D159" i="5"/>
  <c r="D157" i="5"/>
  <c r="D149" i="5"/>
  <c r="D141" i="5"/>
  <c r="D133" i="5"/>
  <c r="D125" i="5"/>
  <c r="D117" i="5"/>
  <c r="D109" i="5"/>
  <c r="D101" i="5"/>
  <c r="D93" i="5"/>
  <c r="D85" i="5"/>
  <c r="E85" i="5" s="1"/>
  <c r="F85" i="5" s="1"/>
  <c r="D77" i="5"/>
  <c r="D69" i="5"/>
  <c r="E69" i="5" s="1"/>
  <c r="F69" i="5" s="1"/>
  <c r="D61" i="5"/>
  <c r="D507" i="5"/>
  <c r="D437" i="5"/>
  <c r="D412" i="5"/>
  <c r="D360" i="5"/>
  <c r="D356" i="5"/>
  <c r="D314" i="5"/>
  <c r="D310" i="5"/>
  <c r="D292" i="5"/>
  <c r="D289" i="5"/>
  <c r="D274" i="5"/>
  <c r="D267" i="5"/>
  <c r="D248" i="5"/>
  <c r="D243" i="5"/>
  <c r="D224" i="5"/>
  <c r="D222" i="5"/>
  <c r="D220" i="5"/>
  <c r="D199" i="5"/>
  <c r="D176" i="5"/>
  <c r="D174" i="5"/>
  <c r="D172" i="5"/>
  <c r="D148" i="5"/>
  <c r="D137" i="5"/>
  <c r="D126" i="5"/>
  <c r="D115" i="5"/>
  <c r="D106" i="5"/>
  <c r="D104" i="5"/>
  <c r="D95" i="5"/>
  <c r="D84" i="5"/>
  <c r="D73" i="5"/>
  <c r="D62" i="5"/>
  <c r="D52" i="5"/>
  <c r="D44" i="5"/>
  <c r="D536" i="5"/>
  <c r="D462" i="5"/>
  <c r="D385" i="5"/>
  <c r="D368" i="5"/>
  <c r="D364" i="5"/>
  <c r="D322" i="5"/>
  <c r="D318" i="5"/>
  <c r="D269" i="5"/>
  <c r="D250" i="5"/>
  <c r="D245" i="5"/>
  <c r="D230" i="5"/>
  <c r="D228" i="5"/>
  <c r="D205" i="5"/>
  <c r="D203" i="5"/>
  <c r="D184" i="5"/>
  <c r="D182" i="5"/>
  <c r="D180" i="5"/>
  <c r="D155" i="5"/>
  <c r="D146" i="5"/>
  <c r="D144" i="5"/>
  <c r="D135" i="5"/>
  <c r="D124" i="5"/>
  <c r="D113" i="5"/>
  <c r="D102" i="5"/>
  <c r="D91" i="5"/>
  <c r="D82" i="5"/>
  <c r="D80" i="5"/>
  <c r="D71" i="5"/>
  <c r="D60" i="5"/>
  <c r="E60" i="5" s="1"/>
  <c r="F60" i="5" s="1"/>
  <c r="D55" i="5"/>
  <c r="D611" i="5"/>
  <c r="D492" i="5"/>
  <c r="D470" i="5"/>
  <c r="D420" i="5"/>
  <c r="D395" i="5"/>
  <c r="D347" i="5"/>
  <c r="D326" i="5"/>
  <c r="D301" i="5"/>
  <c r="D291" i="5"/>
  <c r="D276" i="5"/>
  <c r="D257" i="5"/>
  <c r="D213" i="5"/>
  <c r="D211" i="5"/>
  <c r="D209" i="5"/>
  <c r="D207" i="5"/>
  <c r="D188" i="5"/>
  <c r="D165" i="5"/>
  <c r="D163" i="5"/>
  <c r="D161" i="5"/>
  <c r="D153" i="5"/>
  <c r="D142" i="5"/>
  <c r="D131" i="5"/>
  <c r="D122" i="5"/>
  <c r="D120" i="5"/>
  <c r="D111" i="5"/>
  <c r="D100" i="5"/>
  <c r="D89" i="5"/>
  <c r="D78" i="5"/>
  <c r="D672" i="5"/>
  <c r="D640" i="5"/>
  <c r="D582" i="5"/>
  <c r="D521" i="5"/>
  <c r="D453" i="5"/>
  <c r="D428" i="5"/>
  <c r="D376" i="5"/>
  <c r="D355" i="5"/>
  <c r="D330" i="5"/>
  <c r="D309" i="5"/>
  <c r="D305" i="5"/>
  <c r="D278" i="5"/>
  <c r="D266" i="5"/>
  <c r="D259" i="5"/>
  <c r="D252" i="5"/>
  <c r="D240" i="5"/>
  <c r="D238" i="5"/>
  <c r="D236" i="5"/>
  <c r="D219" i="5"/>
  <c r="D217" i="5"/>
  <c r="D215" i="5"/>
  <c r="D192" i="5"/>
  <c r="D173" i="5"/>
  <c r="E173" i="5" s="1"/>
  <c r="F173" i="5" s="1"/>
  <c r="D171" i="5"/>
  <c r="D169" i="5"/>
  <c r="D167" i="5"/>
  <c r="D151" i="5"/>
  <c r="D140" i="5"/>
  <c r="D129" i="5"/>
  <c r="E129" i="5" s="1"/>
  <c r="F129" i="5" s="1"/>
  <c r="D118" i="5"/>
  <c r="E118" i="5" s="1"/>
  <c r="F118" i="5" s="1"/>
  <c r="D107" i="5"/>
  <c r="D98" i="5"/>
  <c r="D96" i="5"/>
  <c r="D87" i="5"/>
  <c r="D76" i="5"/>
  <c r="D65" i="5"/>
  <c r="D53" i="5"/>
  <c r="E53" i="5" s="1"/>
  <c r="F53" i="5" s="1"/>
  <c r="D45" i="5"/>
  <c r="D37" i="5"/>
  <c r="D29" i="5"/>
  <c r="E29" i="5" s="1"/>
  <c r="F29" i="5" s="1"/>
  <c r="D626" i="5"/>
  <c r="D529" i="5"/>
  <c r="D485" i="5"/>
  <c r="D458" i="5"/>
  <c r="D433" i="5"/>
  <c r="D393" i="5"/>
  <c r="D362" i="5"/>
  <c r="E362" i="5" s="1"/>
  <c r="F362" i="5" s="1"/>
  <c r="D358" i="5"/>
  <c r="D337" i="5"/>
  <c r="D312" i="5"/>
  <c r="D300" i="5"/>
  <c r="D293" i="5"/>
  <c r="D280" i="5"/>
  <c r="D273" i="5"/>
  <c r="D261" i="5"/>
  <c r="D254" i="5"/>
  <c r="D249" i="5"/>
  <c r="D655" i="5"/>
  <c r="D574" i="5"/>
  <c r="D514" i="5"/>
  <c r="D324" i="5"/>
  <c r="D241" i="5"/>
  <c r="D235" i="5"/>
  <c r="D229" i="5"/>
  <c r="E229" i="5" s="1"/>
  <c r="F229" i="5" s="1"/>
  <c r="D214" i="5"/>
  <c r="D197" i="5"/>
  <c r="D193" i="5"/>
  <c r="D130" i="5"/>
  <c r="D119" i="5"/>
  <c r="D108" i="5"/>
  <c r="D97" i="5"/>
  <c r="D86" i="5"/>
  <c r="D75" i="5"/>
  <c r="D57" i="5"/>
  <c r="D43" i="5"/>
  <c r="E43" i="5" s="1"/>
  <c r="F43" i="5" s="1"/>
  <c r="D34" i="5"/>
  <c r="D32" i="5"/>
  <c r="D449" i="5"/>
  <c r="D366" i="5"/>
  <c r="D341" i="5"/>
  <c r="D316" i="5"/>
  <c r="D270" i="5"/>
  <c r="D216" i="5"/>
  <c r="D206" i="5"/>
  <c r="D196" i="5"/>
  <c r="D187" i="5"/>
  <c r="D177" i="5"/>
  <c r="D158" i="5"/>
  <c r="D154" i="5"/>
  <c r="D150" i="5"/>
  <c r="D116" i="5"/>
  <c r="D112" i="5"/>
  <c r="D79" i="5"/>
  <c r="D74" i="5"/>
  <c r="D67" i="5"/>
  <c r="D64" i="5"/>
  <c r="D49" i="5"/>
  <c r="D42" i="5"/>
  <c r="D21" i="5"/>
  <c r="E21" i="5" s="1"/>
  <c r="F21" i="5" s="1"/>
  <c r="D12" i="5"/>
  <c r="E12" i="5" s="1"/>
  <c r="F12" i="5" s="1"/>
  <c r="D466" i="5"/>
  <c r="D441" i="5"/>
  <c r="D416" i="5"/>
  <c r="D284" i="5"/>
  <c r="D277" i="5"/>
  <c r="D227" i="5"/>
  <c r="D200" i="5"/>
  <c r="D145" i="5"/>
  <c r="D136" i="5"/>
  <c r="D103" i="5"/>
  <c r="D99" i="5"/>
  <c r="D70" i="5"/>
  <c r="D378" i="5"/>
  <c r="D353" i="5"/>
  <c r="D282" i="5"/>
  <c r="D268" i="5"/>
  <c r="D233" i="5"/>
  <c r="E233" i="5" s="1"/>
  <c r="F233" i="5" s="1"/>
  <c r="D191" i="5"/>
  <c r="D181" i="5"/>
  <c r="D132" i="5"/>
  <c r="D128" i="5"/>
  <c r="D94" i="5"/>
  <c r="D432" i="5"/>
  <c r="D374" i="5"/>
  <c r="D320" i="5"/>
  <c r="D258" i="5"/>
  <c r="D237" i="5"/>
  <c r="D231" i="5"/>
  <c r="D198" i="5"/>
  <c r="D189" i="5"/>
  <c r="D160" i="5"/>
  <c r="D143" i="5"/>
  <c r="D139" i="5"/>
  <c r="D105" i="5"/>
  <c r="D50" i="5"/>
  <c r="D30" i="5"/>
  <c r="D22" i="5"/>
  <c r="E22" i="5" s="1"/>
  <c r="F22" i="5" s="1"/>
  <c r="D15" i="5"/>
  <c r="E15" i="5" s="1"/>
  <c r="F15" i="5" s="1"/>
  <c r="D6" i="5"/>
  <c r="E6" i="5" s="1"/>
  <c r="F6" i="5" s="1"/>
  <c r="D345" i="5"/>
  <c r="D272" i="5"/>
  <c r="D265" i="5"/>
  <c r="D138" i="5"/>
  <c r="D134" i="5"/>
  <c r="E134" i="5" s="1"/>
  <c r="F134" i="5" s="1"/>
  <c r="D92" i="5"/>
  <c r="D88" i="5"/>
  <c r="D68" i="5"/>
  <c r="E68" i="5" s="1"/>
  <c r="F68" i="5" s="1"/>
  <c r="D58" i="5"/>
  <c r="D47" i="5"/>
  <c r="E47" i="5" s="1"/>
  <c r="F47" i="5" s="1"/>
  <c r="D28" i="5"/>
  <c r="D24" i="5"/>
  <c r="E24" i="5" s="1"/>
  <c r="F24" i="5" s="1"/>
  <c r="D17" i="5"/>
  <c r="E17" i="5" s="1"/>
  <c r="F17" i="5" s="1"/>
  <c r="D8" i="5"/>
  <c r="E8" i="5" s="1"/>
  <c r="F8" i="5" s="1"/>
  <c r="D558" i="5"/>
  <c r="D39" i="5"/>
  <c r="D83" i="5"/>
  <c r="D16" i="5"/>
  <c r="E16" i="5" s="1"/>
  <c r="F16" i="5" s="1"/>
  <c r="D20" i="5"/>
  <c r="E20" i="5" s="1"/>
  <c r="F20" i="5" s="1"/>
  <c r="D23" i="5"/>
  <c r="E23" i="5" s="1"/>
  <c r="F23" i="5" s="1"/>
  <c r="D33" i="5"/>
  <c r="D152" i="5"/>
  <c r="D164" i="5"/>
  <c r="D175" i="5"/>
  <c r="D26" i="5"/>
  <c r="E26" i="5" s="1"/>
  <c r="F26" i="5" s="1"/>
  <c r="D246" i="5"/>
  <c r="D9" i="5"/>
  <c r="E9" i="5" s="1"/>
  <c r="F9" i="5" s="1"/>
  <c r="D13" i="5"/>
  <c r="E13" i="5" s="1"/>
  <c r="F13" i="5" s="1"/>
  <c r="D27" i="5"/>
  <c r="E27" i="5" s="1"/>
  <c r="F27" i="5" s="1"/>
  <c r="D40" i="5"/>
  <c r="D51" i="5"/>
  <c r="D56" i="5"/>
  <c r="E56" i="5" s="1"/>
  <c r="F56" i="5" s="1"/>
  <c r="D251" i="5"/>
  <c r="D357" i="5"/>
  <c r="D387" i="5"/>
  <c r="D46" i="5"/>
  <c r="D59" i="5"/>
  <c r="D36" i="5"/>
  <c r="D66" i="5"/>
  <c r="D72" i="5"/>
  <c r="D127" i="5"/>
  <c r="E127" i="5" s="1"/>
  <c r="F127" i="5" s="1"/>
  <c r="D349" i="5"/>
  <c r="D48" i="5"/>
  <c r="D110" i="5"/>
  <c r="D121" i="5"/>
  <c r="D166" i="5"/>
  <c r="E166" i="5" s="1"/>
  <c r="F166" i="5" s="1"/>
  <c r="D204" i="5"/>
  <c r="E204" i="5" s="1"/>
  <c r="F204" i="5" s="1"/>
  <c r="E290" i="5" l="1"/>
  <c r="F290" i="5" s="1"/>
  <c r="E282" i="5"/>
  <c r="F282" i="5" s="1"/>
  <c r="E88" i="5"/>
  <c r="F88" i="5" s="1"/>
  <c r="E194" i="5"/>
  <c r="F194" i="5" s="1"/>
  <c r="G7" i="15"/>
  <c r="G8" i="15" s="1"/>
  <c r="G9" i="15" s="1"/>
  <c r="G10" i="15" s="1"/>
  <c r="G11" i="15" s="1"/>
  <c r="G12" i="15" s="1"/>
  <c r="G13" i="15" s="1"/>
  <c r="G14" i="15" s="1"/>
  <c r="G15" i="15" s="1"/>
  <c r="G16" i="15" s="1"/>
  <c r="AA5" i="15"/>
  <c r="M8" i="8"/>
  <c r="T7" i="8"/>
  <c r="J9" i="15"/>
  <c r="Q8" i="15"/>
  <c r="M8" i="15"/>
  <c r="T7" i="15"/>
  <c r="N8" i="15"/>
  <c r="U7" i="15"/>
  <c r="U7" i="8"/>
  <c r="Q7" i="8"/>
  <c r="J8" i="8"/>
  <c r="E105" i="5"/>
  <c r="F105" i="5" s="1"/>
  <c r="E241" i="5"/>
  <c r="F241" i="5" s="1"/>
  <c r="E602" i="5"/>
  <c r="F602" i="5" s="1"/>
  <c r="E497" i="5"/>
  <c r="F497" i="5" s="1"/>
  <c r="E563" i="5"/>
  <c r="F563" i="5" s="1"/>
  <c r="E697" i="5"/>
  <c r="F697" i="5" s="1"/>
  <c r="E691" i="5"/>
  <c r="F691" i="5" s="1"/>
  <c r="E125" i="5"/>
  <c r="F125" i="5" s="1"/>
  <c r="E265" i="5"/>
  <c r="F265" i="5" s="1"/>
  <c r="E679" i="5"/>
  <c r="F679" i="5" s="1"/>
  <c r="E546" i="5"/>
  <c r="F546" i="5" s="1"/>
  <c r="E436" i="5"/>
  <c r="F436" i="5" s="1"/>
  <c r="E643" i="5"/>
  <c r="F643" i="5" s="1"/>
  <c r="E583" i="5"/>
  <c r="F583" i="5" s="1"/>
  <c r="E38" i="5"/>
  <c r="F38" i="5" s="1"/>
  <c r="E249" i="5"/>
  <c r="F249" i="5" s="1"/>
  <c r="E44" i="5"/>
  <c r="F44" i="5" s="1"/>
  <c r="E399" i="5"/>
  <c r="F399" i="5" s="1"/>
  <c r="E51" i="5"/>
  <c r="F51" i="5" s="1"/>
  <c r="E61" i="5"/>
  <c r="F61" i="5" s="1"/>
  <c r="E337" i="5"/>
  <c r="F337" i="5" s="1"/>
  <c r="E198" i="5"/>
  <c r="F198" i="5" s="1"/>
  <c r="E208" i="5"/>
  <c r="F208" i="5" s="1"/>
  <c r="E185" i="5"/>
  <c r="F185" i="5" s="1"/>
  <c r="E395" i="5"/>
  <c r="F395" i="5" s="1"/>
  <c r="E446" i="5"/>
  <c r="F446" i="5" s="1"/>
  <c r="E505" i="5"/>
  <c r="F505" i="5" s="1"/>
  <c r="E573" i="5"/>
  <c r="F573" i="5" s="1"/>
  <c r="E539" i="5"/>
  <c r="F539" i="5" s="1"/>
  <c r="E33" i="5"/>
  <c r="F33" i="5" s="1"/>
  <c r="E28" i="5"/>
  <c r="F28" i="5" s="1"/>
  <c r="H8" i="10"/>
  <c r="K8" i="9"/>
  <c r="C38" i="6"/>
  <c r="B7" i="8"/>
  <c r="G7" i="8" s="1"/>
  <c r="G8" i="8" s="1"/>
  <c r="G9" i="8" s="1"/>
  <c r="G10" i="8" s="1"/>
  <c r="G11" i="8" s="1"/>
  <c r="G12" i="8" s="1"/>
  <c r="G13" i="8" s="1"/>
  <c r="G14" i="8" s="1"/>
  <c r="G15" i="8" s="1"/>
  <c r="G16" i="8" s="1"/>
  <c r="A10" i="9"/>
  <c r="Y9" i="9"/>
  <c r="AD9" i="10"/>
  <c r="A9" i="10" s="1"/>
  <c r="I9" i="9"/>
  <c r="J9" i="9" s="1"/>
  <c r="E71" i="5"/>
  <c r="F71" i="5" s="1"/>
  <c r="E139" i="5"/>
  <c r="F139" i="5" s="1"/>
  <c r="E160" i="5"/>
  <c r="F160" i="5" s="1"/>
  <c r="E574" i="5"/>
  <c r="F574" i="5" s="1"/>
  <c r="E156" i="5"/>
  <c r="F156" i="5" s="1"/>
  <c r="E149" i="5"/>
  <c r="F149" i="5" s="1"/>
  <c r="E116" i="5"/>
  <c r="F116" i="5" s="1"/>
  <c r="E558" i="5"/>
  <c r="F558" i="5" s="1"/>
  <c r="E247" i="5"/>
  <c r="F247" i="5" s="1"/>
  <c r="E445" i="5"/>
  <c r="F445" i="5" s="1"/>
  <c r="E93" i="5"/>
  <c r="F93" i="5" s="1"/>
  <c r="E174" i="5"/>
  <c r="F174" i="5" s="1"/>
  <c r="E243" i="5"/>
  <c r="F243" i="5" s="1"/>
  <c r="E339" i="5"/>
  <c r="F339" i="5" s="1"/>
  <c r="E75" i="5"/>
  <c r="F75" i="5" s="1"/>
  <c r="E150" i="5"/>
  <c r="F150" i="5" s="1"/>
  <c r="E272" i="5"/>
  <c r="F272" i="5" s="1"/>
  <c r="E172" i="5"/>
  <c r="F172" i="5" s="1"/>
  <c r="E344" i="5"/>
  <c r="F344" i="5" s="1"/>
  <c r="E503" i="5"/>
  <c r="F503" i="5" s="1"/>
  <c r="E439" i="5"/>
  <c r="F439" i="5" s="1"/>
  <c r="E307" i="5"/>
  <c r="F307" i="5" s="1"/>
  <c r="E378" i="5"/>
  <c r="F378" i="5" s="1"/>
  <c r="E215" i="5"/>
  <c r="F215" i="5" s="1"/>
  <c r="E277" i="5"/>
  <c r="F277" i="5" s="1"/>
  <c r="E402" i="5"/>
  <c r="F402" i="5" s="1"/>
  <c r="E501" i="5"/>
  <c r="F501" i="5" s="1"/>
  <c r="E622" i="5"/>
  <c r="F622" i="5" s="1"/>
  <c r="E467" i="5"/>
  <c r="F467" i="5" s="1"/>
  <c r="E413" i="5"/>
  <c r="F413" i="5" s="1"/>
  <c r="E391" i="5"/>
  <c r="F391" i="5" s="1"/>
  <c r="E564" i="5"/>
  <c r="F564" i="5" s="1"/>
  <c r="E324" i="5"/>
  <c r="F324" i="5" s="1"/>
  <c r="E388" i="5"/>
  <c r="F388" i="5" s="1"/>
  <c r="E533" i="5"/>
  <c r="F533" i="5" s="1"/>
  <c r="E517" i="5"/>
  <c r="F517" i="5" s="1"/>
  <c r="E444" i="5"/>
  <c r="F444" i="5" s="1"/>
  <c r="E640" i="5"/>
  <c r="F640" i="5" s="1"/>
  <c r="E585" i="5"/>
  <c r="F585" i="5" s="1"/>
  <c r="E529" i="5"/>
  <c r="F529" i="5" s="1"/>
  <c r="E39" i="5"/>
  <c r="F39" i="5" s="1"/>
  <c r="E320" i="5"/>
  <c r="F320" i="5" s="1"/>
  <c r="E349" i="5"/>
  <c r="F349" i="5" s="1"/>
  <c r="E107" i="5"/>
  <c r="F107" i="5" s="1"/>
  <c r="E270" i="5"/>
  <c r="F270" i="5" s="1"/>
  <c r="E235" i="5"/>
  <c r="F235" i="5" s="1"/>
  <c r="E141" i="5"/>
  <c r="F141" i="5" s="1"/>
  <c r="E392" i="5"/>
  <c r="F392" i="5" s="1"/>
  <c r="E354" i="5"/>
  <c r="F354" i="5" s="1"/>
  <c r="E58" i="5"/>
  <c r="F58" i="5" s="1"/>
  <c r="E131" i="5"/>
  <c r="F131" i="5" s="1"/>
  <c r="E211" i="5"/>
  <c r="F211" i="5" s="1"/>
  <c r="E326" i="5"/>
  <c r="F326" i="5" s="1"/>
  <c r="E80" i="5"/>
  <c r="F80" i="5" s="1"/>
  <c r="E232" i="5"/>
  <c r="F232" i="5" s="1"/>
  <c r="E343" i="5"/>
  <c r="F343" i="5" s="1"/>
  <c r="E73" i="5"/>
  <c r="F73" i="5" s="1"/>
  <c r="E148" i="5"/>
  <c r="F148" i="5" s="1"/>
  <c r="E224" i="5"/>
  <c r="F224" i="5" s="1"/>
  <c r="E298" i="5"/>
  <c r="F298" i="5" s="1"/>
  <c r="E57" i="5"/>
  <c r="F57" i="5" s="1"/>
  <c r="E128" i="5"/>
  <c r="F128" i="5" s="1"/>
  <c r="E390" i="5"/>
  <c r="F390" i="5" s="1"/>
  <c r="E161" i="5"/>
  <c r="F161" i="5" s="1"/>
  <c r="E234" i="5"/>
  <c r="F234" i="5" s="1"/>
  <c r="E306" i="5"/>
  <c r="F306" i="5" s="1"/>
  <c r="E375" i="5"/>
  <c r="F375" i="5" s="1"/>
  <c r="E685" i="5"/>
  <c r="F685" i="5" s="1"/>
  <c r="E443" i="5"/>
  <c r="F443" i="5" s="1"/>
  <c r="E317" i="5"/>
  <c r="F317" i="5" s="1"/>
  <c r="E414" i="5"/>
  <c r="F414" i="5" s="1"/>
  <c r="E286" i="5"/>
  <c r="F286" i="5" s="1"/>
  <c r="E359" i="5"/>
  <c r="F359" i="5" s="1"/>
  <c r="E489" i="5"/>
  <c r="F489" i="5" s="1"/>
  <c r="E199" i="5"/>
  <c r="F199" i="5" s="1"/>
  <c r="E257" i="5"/>
  <c r="F257" i="5" s="1"/>
  <c r="E330" i="5"/>
  <c r="F330" i="5" s="1"/>
  <c r="E398" i="5"/>
  <c r="F398" i="5" s="1"/>
  <c r="E483" i="5"/>
  <c r="F483" i="5" s="1"/>
  <c r="E442" i="5"/>
  <c r="F442" i="5" s="1"/>
  <c r="E409" i="5"/>
  <c r="F409" i="5" s="1"/>
  <c r="E478" i="5"/>
  <c r="F478" i="5" s="1"/>
  <c r="E659" i="5"/>
  <c r="F659" i="5" s="1"/>
  <c r="E451" i="5"/>
  <c r="F451" i="5" s="1"/>
  <c r="E542" i="5"/>
  <c r="F542" i="5" s="1"/>
  <c r="E244" i="5"/>
  <c r="F244" i="5" s="1"/>
  <c r="E372" i="5"/>
  <c r="F372" i="5" s="1"/>
  <c r="E447" i="5"/>
  <c r="F447" i="5" s="1"/>
  <c r="E537" i="5"/>
  <c r="F537" i="5" s="1"/>
  <c r="E628" i="5"/>
  <c r="F628" i="5" s="1"/>
  <c r="E428" i="5"/>
  <c r="F428" i="5" s="1"/>
  <c r="E492" i="5"/>
  <c r="F492" i="5" s="1"/>
  <c r="E556" i="5"/>
  <c r="F556" i="5" s="1"/>
  <c r="E632" i="5"/>
  <c r="F632" i="5" s="1"/>
  <c r="E603" i="5"/>
  <c r="F603" i="5" s="1"/>
  <c r="E690" i="5"/>
  <c r="F690" i="5" s="1"/>
  <c r="E647" i="5"/>
  <c r="F647" i="5" s="1"/>
  <c r="E618" i="5"/>
  <c r="F618" i="5" s="1"/>
  <c r="E569" i="5"/>
  <c r="F569" i="5" s="1"/>
  <c r="E143" i="5"/>
  <c r="F143" i="5" s="1"/>
  <c r="E151" i="5"/>
  <c r="F151" i="5" s="1"/>
  <c r="E200" i="5"/>
  <c r="F200" i="5" s="1"/>
  <c r="E112" i="5"/>
  <c r="F112" i="5" s="1"/>
  <c r="E263" i="5"/>
  <c r="F263" i="5" s="1"/>
  <c r="E433" i="5"/>
  <c r="F433" i="5" s="1"/>
  <c r="E379" i="5"/>
  <c r="F379" i="5" s="1"/>
  <c r="E142" i="5"/>
  <c r="F142" i="5" s="1"/>
  <c r="E347" i="5"/>
  <c r="F347" i="5" s="1"/>
  <c r="E368" i="5"/>
  <c r="F368" i="5" s="1"/>
  <c r="E84" i="5"/>
  <c r="F84" i="5" s="1"/>
  <c r="E157" i="5"/>
  <c r="F157" i="5" s="1"/>
  <c r="E226" i="5"/>
  <c r="F226" i="5" s="1"/>
  <c r="E314" i="5"/>
  <c r="F314" i="5" s="1"/>
  <c r="E429" i="5"/>
  <c r="F429" i="5" s="1"/>
  <c r="E170" i="5"/>
  <c r="F170" i="5" s="1"/>
  <c r="E236" i="5"/>
  <c r="F236" i="5" s="1"/>
  <c r="E342" i="5"/>
  <c r="F342" i="5" s="1"/>
  <c r="E464" i="5"/>
  <c r="F464" i="5" s="1"/>
  <c r="E305" i="5"/>
  <c r="F305" i="5" s="1"/>
  <c r="E562" i="5"/>
  <c r="F562" i="5" s="1"/>
  <c r="E207" i="5"/>
  <c r="F207" i="5" s="1"/>
  <c r="E266" i="5"/>
  <c r="F266" i="5" s="1"/>
  <c r="E400" i="5"/>
  <c r="F400" i="5" s="1"/>
  <c r="E490" i="5"/>
  <c r="F490" i="5" s="1"/>
  <c r="E600" i="5"/>
  <c r="F600" i="5" s="1"/>
  <c r="E465" i="5"/>
  <c r="F465" i="5" s="1"/>
  <c r="E411" i="5"/>
  <c r="F411" i="5" s="1"/>
  <c r="E481" i="5"/>
  <c r="F481" i="5" s="1"/>
  <c r="E453" i="5"/>
  <c r="F453" i="5" s="1"/>
  <c r="E553" i="5"/>
  <c r="F553" i="5" s="1"/>
  <c r="E316" i="5"/>
  <c r="F316" i="5" s="1"/>
  <c r="E380" i="5"/>
  <c r="F380" i="5" s="1"/>
  <c r="E449" i="5"/>
  <c r="F449" i="5" s="1"/>
  <c r="E613" i="5"/>
  <c r="F613" i="5" s="1"/>
  <c r="E506" i="5"/>
  <c r="F506" i="5" s="1"/>
  <c r="E565" i="5"/>
  <c r="F565" i="5" s="1"/>
  <c r="E510" i="5"/>
  <c r="F510" i="5" s="1"/>
  <c r="E639" i="5"/>
  <c r="F639" i="5" s="1"/>
  <c r="E612" i="5"/>
  <c r="F612" i="5" s="1"/>
  <c r="E658" i="5"/>
  <c r="F658" i="5" s="1"/>
  <c r="E641" i="5"/>
  <c r="F641" i="5" s="1"/>
  <c r="E670" i="5"/>
  <c r="F670" i="5" s="1"/>
  <c r="E672" i="5"/>
  <c r="F672" i="5" s="1"/>
  <c r="E132" i="5"/>
  <c r="F132" i="5" s="1"/>
  <c r="E37" i="5"/>
  <c r="F37" i="5" s="1"/>
  <c r="E164" i="5"/>
  <c r="F164" i="5" s="1"/>
  <c r="E63" i="5"/>
  <c r="F63" i="5" s="1"/>
  <c r="E387" i="5"/>
  <c r="F387" i="5" s="1"/>
  <c r="E345" i="5"/>
  <c r="F345" i="5" s="1"/>
  <c r="E485" i="5"/>
  <c r="F485" i="5" s="1"/>
  <c r="E94" i="5"/>
  <c r="F94" i="5" s="1"/>
  <c r="E296" i="5"/>
  <c r="F296" i="5" s="1"/>
  <c r="E31" i="5"/>
  <c r="F31" i="5" s="1"/>
  <c r="E48" i="5"/>
  <c r="F48" i="5" s="1"/>
  <c r="E514" i="5"/>
  <c r="F514" i="5" s="1"/>
  <c r="E77" i="5"/>
  <c r="F77" i="5" s="1"/>
  <c r="E212" i="5"/>
  <c r="F212" i="5" s="1"/>
  <c r="E275" i="5"/>
  <c r="F275" i="5" s="1"/>
  <c r="E136" i="5"/>
  <c r="F136" i="5" s="1"/>
  <c r="E474" i="5"/>
  <c r="F474" i="5" s="1"/>
  <c r="E165" i="5"/>
  <c r="F165" i="5" s="1"/>
  <c r="E283" i="5"/>
  <c r="F283" i="5" s="1"/>
  <c r="E479" i="5"/>
  <c r="F479" i="5" s="1"/>
  <c r="E331" i="5"/>
  <c r="F331" i="5" s="1"/>
  <c r="E66" i="5"/>
  <c r="F66" i="5" s="1"/>
  <c r="E361" i="5"/>
  <c r="F361" i="5" s="1"/>
  <c r="E311" i="5"/>
  <c r="F311" i="5" s="1"/>
  <c r="E410" i="5"/>
  <c r="F410" i="5" s="1"/>
  <c r="E167" i="5"/>
  <c r="F167" i="5" s="1"/>
  <c r="E299" i="5"/>
  <c r="F299" i="5" s="1"/>
  <c r="E549" i="5"/>
  <c r="F549" i="5" s="1"/>
  <c r="E340" i="5"/>
  <c r="F340" i="5" s="1"/>
  <c r="E405" i="5"/>
  <c r="F405" i="5" s="1"/>
  <c r="E480" i="5"/>
  <c r="F480" i="5" s="1"/>
  <c r="E555" i="5"/>
  <c r="F555" i="5" s="1"/>
  <c r="E504" i="5"/>
  <c r="F504" i="5" s="1"/>
  <c r="E646" i="5"/>
  <c r="F646" i="5" s="1"/>
  <c r="E606" i="5"/>
  <c r="F606" i="5" s="1"/>
  <c r="E460" i="5"/>
  <c r="F460" i="5" s="1"/>
  <c r="E634" i="5"/>
  <c r="F634" i="5" s="1"/>
  <c r="E616" i="5"/>
  <c r="F616" i="5" s="1"/>
  <c r="E601" i="5"/>
  <c r="F601" i="5" s="1"/>
  <c r="E665" i="5"/>
  <c r="F665" i="5" s="1"/>
  <c r="E694" i="5"/>
  <c r="F694" i="5" s="1"/>
  <c r="E696" i="5"/>
  <c r="F696" i="5" s="1"/>
  <c r="E180" i="5"/>
  <c r="F180" i="5" s="1"/>
  <c r="E256" i="5"/>
  <c r="F256" i="5" s="1"/>
  <c r="E55" i="5"/>
  <c r="F55" i="5" s="1"/>
  <c r="E604" i="5"/>
  <c r="F604" i="5" s="1"/>
  <c r="E580" i="5"/>
  <c r="F580" i="5" s="1"/>
  <c r="E358" i="5"/>
  <c r="F358" i="5" s="1"/>
  <c r="E70" i="5"/>
  <c r="F70" i="5" s="1"/>
  <c r="E366" i="5"/>
  <c r="F366" i="5" s="1"/>
  <c r="E152" i="5"/>
  <c r="F152" i="5" s="1"/>
  <c r="E242" i="5"/>
  <c r="F242" i="5" s="1"/>
  <c r="E67" i="5"/>
  <c r="F67" i="5" s="1"/>
  <c r="E213" i="5"/>
  <c r="F213" i="5" s="1"/>
  <c r="E245" i="5"/>
  <c r="F245" i="5" s="1"/>
  <c r="E64" i="5"/>
  <c r="F64" i="5" s="1"/>
  <c r="E106" i="5"/>
  <c r="F106" i="5" s="1"/>
  <c r="E323" i="5"/>
  <c r="F323" i="5" s="1"/>
  <c r="E401" i="5"/>
  <c r="F401" i="5" s="1"/>
  <c r="E334" i="5"/>
  <c r="F334" i="5" s="1"/>
  <c r="E435" i="5"/>
  <c r="F435" i="5" s="1"/>
  <c r="E376" i="5"/>
  <c r="F376" i="5" s="1"/>
  <c r="E341" i="5"/>
  <c r="F341" i="5" s="1"/>
  <c r="E252" i="5"/>
  <c r="F252" i="5" s="1"/>
  <c r="E522" i="5"/>
  <c r="F522" i="5" s="1"/>
  <c r="E664" i="5"/>
  <c r="F664" i="5" s="1"/>
  <c r="E500" i="5"/>
  <c r="F500" i="5" s="1"/>
  <c r="E568" i="5"/>
  <c r="F568" i="5" s="1"/>
  <c r="E629" i="5"/>
  <c r="F629" i="5" s="1"/>
  <c r="E577" i="5"/>
  <c r="F577" i="5" s="1"/>
  <c r="E99" i="5"/>
  <c r="F99" i="5" s="1"/>
  <c r="E210" i="5"/>
  <c r="F210" i="5" s="1"/>
  <c r="E293" i="5"/>
  <c r="F293" i="5" s="1"/>
  <c r="E259" i="5"/>
  <c r="F259" i="5" s="1"/>
  <c r="E408" i="5"/>
  <c r="F408" i="5" s="1"/>
  <c r="E78" i="5"/>
  <c r="F78" i="5" s="1"/>
  <c r="E153" i="5"/>
  <c r="F153" i="5" s="1"/>
  <c r="E351" i="5"/>
  <c r="F351" i="5" s="1"/>
  <c r="E102" i="5"/>
  <c r="F102" i="5" s="1"/>
  <c r="E182" i="5"/>
  <c r="F182" i="5" s="1"/>
  <c r="E250" i="5"/>
  <c r="F250" i="5" s="1"/>
  <c r="E454" i="5"/>
  <c r="F454" i="5" s="1"/>
  <c r="E114" i="5"/>
  <c r="F114" i="5" s="1"/>
  <c r="E254" i="5"/>
  <c r="F254" i="5" s="1"/>
  <c r="E325" i="5"/>
  <c r="F325" i="5" s="1"/>
  <c r="E422" i="5"/>
  <c r="F422" i="5" s="1"/>
  <c r="E336" i="5"/>
  <c r="F336" i="5" s="1"/>
  <c r="E619" i="5"/>
  <c r="F619" i="5" s="1"/>
  <c r="E352" i="5"/>
  <c r="F352" i="5" s="1"/>
  <c r="E527" i="5"/>
  <c r="F527" i="5" s="1"/>
  <c r="E455" i="5"/>
  <c r="F455" i="5" s="1"/>
  <c r="E260" i="5"/>
  <c r="F260" i="5" s="1"/>
  <c r="E458" i="5"/>
  <c r="F458" i="5" s="1"/>
  <c r="E669" i="5"/>
  <c r="F669" i="5" s="1"/>
  <c r="E557" i="5"/>
  <c r="F557" i="5" s="1"/>
  <c r="E624" i="5"/>
  <c r="F624" i="5" s="1"/>
  <c r="E567" i="5"/>
  <c r="F567" i="5" s="1"/>
  <c r="E519" i="5"/>
  <c r="F519" i="5" s="1"/>
  <c r="E650" i="5"/>
  <c r="F650" i="5" s="1"/>
  <c r="E508" i="5"/>
  <c r="F508" i="5" s="1"/>
  <c r="E579" i="5"/>
  <c r="F579" i="5" s="1"/>
  <c r="E652" i="5"/>
  <c r="F652" i="5" s="1"/>
  <c r="E614" i="5"/>
  <c r="F614" i="5" s="1"/>
  <c r="E594" i="5"/>
  <c r="F594" i="5" s="1"/>
  <c r="E671" i="5"/>
  <c r="F671" i="5" s="1"/>
  <c r="E649" i="5"/>
  <c r="F649" i="5" s="1"/>
  <c r="E147" i="5"/>
  <c r="F147" i="5" s="1"/>
  <c r="E155" i="5"/>
  <c r="F155" i="5" s="1"/>
  <c r="E98" i="5"/>
  <c r="F98" i="5" s="1"/>
  <c r="E653" i="5"/>
  <c r="F653" i="5" s="1"/>
  <c r="E81" i="5"/>
  <c r="F81" i="5" s="1"/>
  <c r="E30" i="5"/>
  <c r="F30" i="5" s="1"/>
  <c r="E65" i="5"/>
  <c r="F65" i="5" s="1"/>
  <c r="E261" i="5"/>
  <c r="F261" i="5" s="1"/>
  <c r="E177" i="5"/>
  <c r="F177" i="5" s="1"/>
  <c r="E40" i="5"/>
  <c r="F40" i="5" s="1"/>
  <c r="E217" i="5"/>
  <c r="F217" i="5" s="1"/>
  <c r="E285" i="5"/>
  <c r="F285" i="5" s="1"/>
  <c r="E597" i="5"/>
  <c r="F597" i="5" s="1"/>
  <c r="E100" i="5"/>
  <c r="F100" i="5" s="1"/>
  <c r="E124" i="5"/>
  <c r="F124" i="5" s="1"/>
  <c r="E186" i="5"/>
  <c r="F186" i="5" s="1"/>
  <c r="E269" i="5"/>
  <c r="F269" i="5" s="1"/>
  <c r="E104" i="5"/>
  <c r="F104" i="5" s="1"/>
  <c r="E178" i="5"/>
  <c r="F178" i="5" s="1"/>
  <c r="E262" i="5"/>
  <c r="F262" i="5" s="1"/>
  <c r="E437" i="5"/>
  <c r="F437" i="5" s="1"/>
  <c r="E97" i="5"/>
  <c r="E195" i="5"/>
  <c r="F195" i="5" s="1"/>
  <c r="E130" i="5"/>
  <c r="F130" i="5" s="1"/>
  <c r="E192" i="5"/>
  <c r="F192" i="5" s="1"/>
  <c r="E258" i="5"/>
  <c r="F258" i="5" s="1"/>
  <c r="E350" i="5"/>
  <c r="F350" i="5" s="1"/>
  <c r="E472" i="5"/>
  <c r="F472" i="5" s="1"/>
  <c r="E365" i="5"/>
  <c r="F365" i="5" s="1"/>
  <c r="E547" i="5"/>
  <c r="F547" i="5" s="1"/>
  <c r="E496" i="5"/>
  <c r="F496" i="5" s="1"/>
  <c r="E231" i="5"/>
  <c r="F231" i="5" s="1"/>
  <c r="E374" i="5"/>
  <c r="F374" i="5" s="1"/>
  <c r="E523" i="5"/>
  <c r="F523" i="5" s="1"/>
  <c r="E419" i="5"/>
  <c r="F419" i="5" s="1"/>
  <c r="E457" i="5"/>
  <c r="F457" i="5" s="1"/>
  <c r="E407" i="5"/>
  <c r="F407" i="5" s="1"/>
  <c r="E498" i="5"/>
  <c r="F498" i="5" s="1"/>
  <c r="E586" i="5"/>
  <c r="F586" i="5" s="1"/>
  <c r="E276" i="5"/>
  <c r="F276" i="5" s="1"/>
  <c r="E530" i="5"/>
  <c r="F530" i="5" s="1"/>
  <c r="E676" i="5"/>
  <c r="F676" i="5" s="1"/>
  <c r="E524" i="5"/>
  <c r="F524" i="5" s="1"/>
  <c r="E590" i="5"/>
  <c r="F590" i="5" s="1"/>
  <c r="E171" i="5"/>
  <c r="F171" i="5" s="1"/>
  <c r="E240" i="5"/>
  <c r="F240" i="5" s="1"/>
  <c r="E308" i="5"/>
  <c r="F308" i="5" s="1"/>
  <c r="E513" i="5"/>
  <c r="F513" i="5" s="1"/>
  <c r="E633" i="5"/>
  <c r="F633" i="5" s="1"/>
  <c r="E91" i="5"/>
  <c r="F91" i="5" s="1"/>
  <c r="E678" i="5"/>
  <c r="F678" i="5" s="1"/>
  <c r="E680" i="5"/>
  <c r="F680" i="5" s="1"/>
  <c r="E92" i="5"/>
  <c r="F92" i="5" s="1"/>
  <c r="E169" i="5"/>
  <c r="F169" i="5" s="1"/>
  <c r="E45" i="5"/>
  <c r="F45" i="5" s="1"/>
  <c r="E179" i="5"/>
  <c r="F179" i="5" s="1"/>
  <c r="E103" i="5"/>
  <c r="F103" i="5" s="1"/>
  <c r="E227" i="5"/>
  <c r="F227" i="5" s="1"/>
  <c r="E158" i="5"/>
  <c r="F158" i="5" s="1"/>
  <c r="E424" i="5"/>
  <c r="F424" i="5" s="1"/>
  <c r="E168" i="5"/>
  <c r="F168" i="5" s="1"/>
  <c r="E655" i="5"/>
  <c r="F655" i="5" s="1"/>
  <c r="E278" i="5"/>
  <c r="F278" i="5" s="1"/>
  <c r="E475" i="5"/>
  <c r="F475" i="5" s="1"/>
  <c r="E89" i="5"/>
  <c r="F89" i="5" s="1"/>
  <c r="E163" i="5"/>
  <c r="F163" i="5" s="1"/>
  <c r="E271" i="5"/>
  <c r="F271" i="5" s="1"/>
  <c r="E389" i="5"/>
  <c r="F389" i="5" s="1"/>
  <c r="E113" i="5"/>
  <c r="F113" i="5" s="1"/>
  <c r="E184" i="5"/>
  <c r="F184" i="5" s="1"/>
  <c r="E264" i="5"/>
  <c r="F264" i="5" s="1"/>
  <c r="E462" i="5"/>
  <c r="F462" i="5" s="1"/>
  <c r="E95" i="5"/>
  <c r="F95" i="5" s="1"/>
  <c r="E176" i="5"/>
  <c r="F176" i="5" s="1"/>
  <c r="E248" i="5"/>
  <c r="F248" i="5" s="1"/>
  <c r="E360" i="5"/>
  <c r="F360" i="5" s="1"/>
  <c r="E86" i="5"/>
  <c r="F86" i="5" s="1"/>
  <c r="E193" i="5"/>
  <c r="F193" i="5" s="1"/>
  <c r="E295" i="5"/>
  <c r="F295" i="5" s="1"/>
  <c r="E551" i="5"/>
  <c r="F551" i="5" s="1"/>
  <c r="E122" i="5"/>
  <c r="F122" i="5" s="1"/>
  <c r="E181" i="5"/>
  <c r="F181" i="5" s="1"/>
  <c r="E327" i="5"/>
  <c r="F327" i="5" s="1"/>
  <c r="E426" i="5"/>
  <c r="F426" i="5" s="1"/>
  <c r="E346" i="5"/>
  <c r="F346" i="5" s="1"/>
  <c r="E525" i="5"/>
  <c r="F525" i="5" s="1"/>
  <c r="E338" i="5"/>
  <c r="F338" i="5" s="1"/>
  <c r="E482" i="5"/>
  <c r="F482" i="5" s="1"/>
  <c r="E309" i="5"/>
  <c r="F309" i="5" s="1"/>
  <c r="E406" i="5"/>
  <c r="F406" i="5" s="1"/>
  <c r="E159" i="5"/>
  <c r="F159" i="5" s="1"/>
  <c r="E223" i="5"/>
  <c r="F223" i="5" s="1"/>
  <c r="E288" i="5"/>
  <c r="F288" i="5" s="1"/>
  <c r="E363" i="5"/>
  <c r="F363" i="5" s="1"/>
  <c r="E425" i="5"/>
  <c r="F425" i="5" s="1"/>
  <c r="E512" i="5"/>
  <c r="F512" i="5" s="1"/>
  <c r="E417" i="5"/>
  <c r="F417" i="5" s="1"/>
  <c r="E494" i="5"/>
  <c r="F494" i="5" s="1"/>
  <c r="E415" i="5"/>
  <c r="F415" i="5" s="1"/>
  <c r="E538" i="5"/>
  <c r="F538" i="5" s="1"/>
  <c r="E393" i="5"/>
  <c r="F393" i="5" s="1"/>
  <c r="E487" i="5"/>
  <c r="F487" i="5" s="1"/>
  <c r="E581" i="5"/>
  <c r="F581" i="5" s="1"/>
  <c r="E268" i="5"/>
  <c r="F268" i="5" s="1"/>
  <c r="E332" i="5"/>
  <c r="F332" i="5" s="1"/>
  <c r="E396" i="5"/>
  <c r="F396" i="5" s="1"/>
  <c r="E469" i="5"/>
  <c r="F469" i="5" s="1"/>
  <c r="E544" i="5"/>
  <c r="F544" i="5" s="1"/>
  <c r="E493" i="5"/>
  <c r="F493" i="5" s="1"/>
  <c r="E571" i="5"/>
  <c r="F571" i="5" s="1"/>
  <c r="E635" i="5"/>
  <c r="F635" i="5" s="1"/>
  <c r="E528" i="5"/>
  <c r="F528" i="5" s="1"/>
  <c r="E595" i="5"/>
  <c r="F595" i="5" s="1"/>
  <c r="E521" i="5"/>
  <c r="F521" i="5" s="1"/>
  <c r="E661" i="5"/>
  <c r="F661" i="5" s="1"/>
  <c r="E452" i="5"/>
  <c r="F452" i="5" s="1"/>
  <c r="E516" i="5"/>
  <c r="F516" i="5" s="1"/>
  <c r="E588" i="5"/>
  <c r="F588" i="5" s="1"/>
  <c r="E654" i="5"/>
  <c r="F654" i="5" s="1"/>
  <c r="E623" i="5"/>
  <c r="F623" i="5" s="1"/>
  <c r="E605" i="5"/>
  <c r="F605" i="5" s="1"/>
  <c r="E687" i="5"/>
  <c r="F687" i="5" s="1"/>
  <c r="E651" i="5"/>
  <c r="F651" i="5" s="1"/>
  <c r="E593" i="5"/>
  <c r="F593" i="5" s="1"/>
  <c r="E657" i="5"/>
  <c r="F657" i="5" s="1"/>
  <c r="E686" i="5"/>
  <c r="F686" i="5" s="1"/>
  <c r="E688" i="5"/>
  <c r="F688" i="5" s="1"/>
  <c r="E663" i="5"/>
  <c r="F663" i="5" s="1"/>
  <c r="E587" i="5"/>
  <c r="F587" i="5" s="1"/>
  <c r="E59" i="5"/>
  <c r="F59" i="5" s="1"/>
  <c r="E32" i="5"/>
  <c r="F32" i="5" s="1"/>
  <c r="E237" i="5"/>
  <c r="F237" i="5" s="1"/>
  <c r="E72" i="5"/>
  <c r="F72" i="5" s="1"/>
  <c r="E251" i="5"/>
  <c r="F251" i="5" s="1"/>
  <c r="E140" i="5"/>
  <c r="F140" i="5" s="1"/>
  <c r="E328" i="5"/>
  <c r="F328" i="5" s="1"/>
  <c r="E187" i="5"/>
  <c r="F187" i="5" s="1"/>
  <c r="E83" i="5"/>
  <c r="F83" i="5" s="1"/>
  <c r="E626" i="5"/>
  <c r="F626" i="5" s="1"/>
  <c r="E189" i="5"/>
  <c r="F189" i="5" s="1"/>
  <c r="E219" i="5"/>
  <c r="F219" i="5" s="1"/>
  <c r="E297" i="5"/>
  <c r="F297" i="5" s="1"/>
  <c r="E34" i="5"/>
  <c r="F34" i="5" s="1"/>
  <c r="E109" i="5"/>
  <c r="F109" i="5" s="1"/>
  <c r="E188" i="5"/>
  <c r="F188" i="5" s="1"/>
  <c r="E291" i="5"/>
  <c r="F291" i="5" s="1"/>
  <c r="E403" i="5"/>
  <c r="F403" i="5" s="1"/>
  <c r="E133" i="5"/>
  <c r="F133" i="5" s="1"/>
  <c r="E205" i="5"/>
  <c r="F205" i="5" s="1"/>
  <c r="E281" i="5"/>
  <c r="F281" i="5" s="1"/>
  <c r="E536" i="5"/>
  <c r="F536" i="5" s="1"/>
  <c r="E115" i="5"/>
  <c r="F115" i="5" s="1"/>
  <c r="E201" i="5"/>
  <c r="F201" i="5" s="1"/>
  <c r="E267" i="5"/>
  <c r="F267" i="5" s="1"/>
  <c r="E507" i="5"/>
  <c r="F507" i="5" s="1"/>
  <c r="E108" i="5"/>
  <c r="F108" i="5" s="1"/>
  <c r="E197" i="5"/>
  <c r="F197" i="5" s="1"/>
  <c r="E335" i="5"/>
  <c r="F335" i="5" s="1"/>
  <c r="E74" i="5"/>
  <c r="F74" i="5" s="1"/>
  <c r="E138" i="5"/>
  <c r="F138" i="5" s="1"/>
  <c r="E203" i="5"/>
  <c r="F203" i="5" s="1"/>
  <c r="E279" i="5"/>
  <c r="F279" i="5" s="1"/>
  <c r="E369" i="5"/>
  <c r="F369" i="5" s="1"/>
  <c r="E554" i="5"/>
  <c r="F554" i="5" s="1"/>
  <c r="E367" i="5"/>
  <c r="F367" i="5" s="1"/>
  <c r="E570" i="5"/>
  <c r="F570" i="5" s="1"/>
  <c r="E382" i="5"/>
  <c r="F382" i="5" s="1"/>
  <c r="E518" i="5"/>
  <c r="F518" i="5" s="1"/>
  <c r="E353" i="5"/>
  <c r="F353" i="5" s="1"/>
  <c r="E431" i="5"/>
  <c r="F431" i="5" s="1"/>
  <c r="E175" i="5"/>
  <c r="F175" i="5" s="1"/>
  <c r="E310" i="5"/>
  <c r="F310" i="5" s="1"/>
  <c r="E383" i="5"/>
  <c r="F383" i="5" s="1"/>
  <c r="E448" i="5"/>
  <c r="F448" i="5" s="1"/>
  <c r="E534" i="5"/>
  <c r="F534" i="5" s="1"/>
  <c r="E421" i="5"/>
  <c r="F421" i="5" s="1"/>
  <c r="E572" i="5"/>
  <c r="F572" i="5" s="1"/>
  <c r="E459" i="5"/>
  <c r="F459" i="5" s="1"/>
  <c r="E560" i="5"/>
  <c r="F560" i="5" s="1"/>
  <c r="E430" i="5"/>
  <c r="F430" i="5" s="1"/>
  <c r="E509" i="5"/>
  <c r="F509" i="5" s="1"/>
  <c r="E608" i="5"/>
  <c r="F608" i="5" s="1"/>
  <c r="E284" i="5"/>
  <c r="F284" i="5" s="1"/>
  <c r="E348" i="5"/>
  <c r="F348" i="5" s="1"/>
  <c r="E416" i="5"/>
  <c r="F416" i="5" s="1"/>
  <c r="E491" i="5"/>
  <c r="F491" i="5" s="1"/>
  <c r="E620" i="5"/>
  <c r="F620" i="5" s="1"/>
  <c r="E515" i="5"/>
  <c r="F515" i="5" s="1"/>
  <c r="E575" i="5"/>
  <c r="F575" i="5" s="1"/>
  <c r="E682" i="5"/>
  <c r="F682" i="5" s="1"/>
  <c r="E550" i="5"/>
  <c r="F550" i="5" s="1"/>
  <c r="E695" i="5"/>
  <c r="F695" i="5" s="1"/>
  <c r="E541" i="5"/>
  <c r="F541" i="5" s="1"/>
  <c r="E404" i="5"/>
  <c r="F404" i="5" s="1"/>
  <c r="E468" i="5"/>
  <c r="F468" i="5" s="1"/>
  <c r="E532" i="5"/>
  <c r="F532" i="5" s="1"/>
  <c r="E599" i="5"/>
  <c r="F599" i="5" s="1"/>
  <c r="E677" i="5"/>
  <c r="F677" i="5" s="1"/>
  <c r="E645" i="5"/>
  <c r="F645" i="5" s="1"/>
  <c r="E627" i="5"/>
  <c r="F627" i="5" s="1"/>
  <c r="E596" i="5"/>
  <c r="F596" i="5" s="1"/>
  <c r="E662" i="5"/>
  <c r="F662" i="5" s="1"/>
  <c r="E609" i="5"/>
  <c r="F609" i="5" s="1"/>
  <c r="E673" i="5"/>
  <c r="F673" i="5" s="1"/>
  <c r="E667" i="5"/>
  <c r="F667" i="5" s="1"/>
  <c r="E54" i="5"/>
  <c r="F54" i="5" s="1"/>
  <c r="E96" i="5"/>
  <c r="F96" i="5" s="1"/>
  <c r="E287" i="5"/>
  <c r="F287" i="5" s="1"/>
  <c r="E76" i="5"/>
  <c r="F76" i="5" s="1"/>
  <c r="E273" i="5"/>
  <c r="F273" i="5" s="1"/>
  <c r="E145" i="5"/>
  <c r="F145" i="5" s="1"/>
  <c r="E441" i="5"/>
  <c r="F441" i="5" s="1"/>
  <c r="E196" i="5"/>
  <c r="F196" i="5" s="1"/>
  <c r="E87" i="5"/>
  <c r="F87" i="5" s="1"/>
  <c r="E36" i="5"/>
  <c r="F36" i="5" s="1"/>
  <c r="E303" i="5"/>
  <c r="F303" i="5" s="1"/>
  <c r="E221" i="5"/>
  <c r="F221" i="5" s="1"/>
  <c r="E329" i="5"/>
  <c r="F329" i="5" s="1"/>
  <c r="E42" i="5"/>
  <c r="F42" i="5" s="1"/>
  <c r="E111" i="5"/>
  <c r="F111" i="5" s="1"/>
  <c r="E190" i="5"/>
  <c r="F190" i="5" s="1"/>
  <c r="E294" i="5"/>
  <c r="F294" i="5" s="1"/>
  <c r="E470" i="5"/>
  <c r="F470" i="5" s="1"/>
  <c r="E135" i="5"/>
  <c r="F135" i="5" s="1"/>
  <c r="E228" i="5"/>
  <c r="F228" i="5" s="1"/>
  <c r="E318" i="5"/>
  <c r="F318" i="5" s="1"/>
  <c r="E52" i="5"/>
  <c r="F52" i="5" s="1"/>
  <c r="E126" i="5"/>
  <c r="F126" i="5" s="1"/>
  <c r="E220" i="5"/>
  <c r="F220" i="5" s="1"/>
  <c r="E274" i="5"/>
  <c r="F274" i="5" s="1"/>
  <c r="E566" i="5"/>
  <c r="F566" i="5" s="1"/>
  <c r="E117" i="5"/>
  <c r="F117" i="5" s="1"/>
  <c r="E216" i="5"/>
  <c r="F216" i="5" s="1"/>
  <c r="E377" i="5"/>
  <c r="F377" i="5" s="1"/>
  <c r="E82" i="5"/>
  <c r="F82" i="5" s="1"/>
  <c r="E146" i="5"/>
  <c r="F146" i="5" s="1"/>
  <c r="E214" i="5"/>
  <c r="F214" i="5" s="1"/>
  <c r="E302" i="5"/>
  <c r="F302" i="5" s="1"/>
  <c r="E371" i="5"/>
  <c r="F371" i="5" s="1"/>
  <c r="E578" i="5"/>
  <c r="F578" i="5" s="1"/>
  <c r="E397" i="5"/>
  <c r="F397" i="5" s="1"/>
  <c r="E313" i="5"/>
  <c r="F313" i="5" s="1"/>
  <c r="E384" i="5"/>
  <c r="F384" i="5" s="1"/>
  <c r="E355" i="5"/>
  <c r="F355" i="5" s="1"/>
  <c r="E456" i="5"/>
  <c r="F456" i="5" s="1"/>
  <c r="E183" i="5"/>
  <c r="F183" i="5" s="1"/>
  <c r="E246" i="5"/>
  <c r="F246" i="5" s="1"/>
  <c r="E319" i="5"/>
  <c r="F319" i="5" s="1"/>
  <c r="E385" i="5"/>
  <c r="F385" i="5" s="1"/>
  <c r="E450" i="5"/>
  <c r="F450" i="5" s="1"/>
  <c r="E545" i="5"/>
  <c r="F545" i="5" s="1"/>
  <c r="E423" i="5"/>
  <c r="F423" i="5" s="1"/>
  <c r="E644" i="5"/>
  <c r="F644" i="5" s="1"/>
  <c r="E461" i="5"/>
  <c r="F461" i="5" s="1"/>
  <c r="E615" i="5"/>
  <c r="F615" i="5" s="1"/>
  <c r="E432" i="5"/>
  <c r="F432" i="5" s="1"/>
  <c r="E520" i="5"/>
  <c r="F520" i="5" s="1"/>
  <c r="E630" i="5"/>
  <c r="F630" i="5" s="1"/>
  <c r="E292" i="5"/>
  <c r="F292" i="5" s="1"/>
  <c r="E356" i="5"/>
  <c r="F356" i="5" s="1"/>
  <c r="E427" i="5"/>
  <c r="F427" i="5" s="1"/>
  <c r="E502" i="5"/>
  <c r="F502" i="5" s="1"/>
  <c r="E631" i="5"/>
  <c r="F631" i="5" s="1"/>
  <c r="E526" i="5"/>
  <c r="F526" i="5" s="1"/>
  <c r="E584" i="5"/>
  <c r="F584" i="5" s="1"/>
  <c r="E486" i="5"/>
  <c r="F486" i="5" s="1"/>
  <c r="E559" i="5"/>
  <c r="F559" i="5" s="1"/>
  <c r="E477" i="5"/>
  <c r="F477" i="5" s="1"/>
  <c r="E552" i="5"/>
  <c r="F552" i="5" s="1"/>
  <c r="E412" i="5"/>
  <c r="F412" i="5" s="1"/>
  <c r="E476" i="5"/>
  <c r="F476" i="5" s="1"/>
  <c r="E540" i="5"/>
  <c r="F540" i="5" s="1"/>
  <c r="E610" i="5"/>
  <c r="F610" i="5" s="1"/>
  <c r="E693" i="5"/>
  <c r="F693" i="5" s="1"/>
  <c r="E656" i="5"/>
  <c r="F656" i="5" s="1"/>
  <c r="E636" i="5"/>
  <c r="F636" i="5" s="1"/>
  <c r="E598" i="5"/>
  <c r="F598" i="5" s="1"/>
  <c r="E668" i="5"/>
  <c r="F668" i="5" s="1"/>
  <c r="E617" i="5"/>
  <c r="F617" i="5" s="1"/>
  <c r="E681" i="5"/>
  <c r="F681" i="5" s="1"/>
  <c r="E675" i="5"/>
  <c r="F675" i="5" s="1"/>
  <c r="E660" i="5"/>
  <c r="F660" i="5" s="1"/>
  <c r="E46" i="5"/>
  <c r="F46" i="5" s="1"/>
  <c r="E101" i="5"/>
  <c r="F101" i="5" s="1"/>
  <c r="E110" i="5"/>
  <c r="F110" i="5" s="1"/>
  <c r="E280" i="5"/>
  <c r="F280" i="5" s="1"/>
  <c r="E162" i="5"/>
  <c r="F162" i="5" s="1"/>
  <c r="E466" i="5"/>
  <c r="F466" i="5" s="1"/>
  <c r="E206" i="5"/>
  <c r="F206" i="5" s="1"/>
  <c r="E121" i="5"/>
  <c r="F121" i="5" s="1"/>
  <c r="E79" i="5"/>
  <c r="F79" i="5" s="1"/>
  <c r="E312" i="5"/>
  <c r="F312" i="5" s="1"/>
  <c r="E238" i="5"/>
  <c r="F238" i="5" s="1"/>
  <c r="E333" i="5"/>
  <c r="F333" i="5" s="1"/>
  <c r="E50" i="5"/>
  <c r="F50" i="5" s="1"/>
  <c r="E120" i="5"/>
  <c r="F120" i="5" s="1"/>
  <c r="E209" i="5"/>
  <c r="F209" i="5" s="1"/>
  <c r="E301" i="5"/>
  <c r="F301" i="5" s="1"/>
  <c r="E611" i="5"/>
  <c r="F611" i="5" s="1"/>
  <c r="E144" i="5"/>
  <c r="F144" i="5" s="1"/>
  <c r="E230" i="5"/>
  <c r="F230" i="5" s="1"/>
  <c r="E322" i="5"/>
  <c r="F322" i="5" s="1"/>
  <c r="E62" i="5"/>
  <c r="F62" i="5" s="1"/>
  <c r="E137" i="5"/>
  <c r="F137" i="5" s="1"/>
  <c r="E222" i="5"/>
  <c r="F222" i="5" s="1"/>
  <c r="E289" i="5"/>
  <c r="F289" i="5" s="1"/>
  <c r="E49" i="5"/>
  <c r="F49" i="5" s="1"/>
  <c r="E119" i="5"/>
  <c r="F119" i="5" s="1"/>
  <c r="E218" i="5"/>
  <c r="F218" i="5" s="1"/>
  <c r="E381" i="5"/>
  <c r="F381" i="5" s="1"/>
  <c r="E90" i="5"/>
  <c r="F90" i="5" s="1"/>
  <c r="E154" i="5"/>
  <c r="F154" i="5" s="1"/>
  <c r="E225" i="5"/>
  <c r="F225" i="5" s="1"/>
  <c r="E304" i="5"/>
  <c r="F304" i="5" s="1"/>
  <c r="E373" i="5"/>
  <c r="F373" i="5" s="1"/>
  <c r="E589" i="5"/>
  <c r="F589" i="5" s="1"/>
  <c r="E418" i="5"/>
  <c r="F418" i="5" s="1"/>
  <c r="E315" i="5"/>
  <c r="F315" i="5" s="1"/>
  <c r="E386" i="5"/>
  <c r="F386" i="5" s="1"/>
  <c r="E648" i="5"/>
  <c r="F648" i="5" s="1"/>
  <c r="E357" i="5"/>
  <c r="F357" i="5" s="1"/>
  <c r="E473" i="5"/>
  <c r="F473" i="5" s="1"/>
  <c r="E191" i="5"/>
  <c r="F191" i="5" s="1"/>
  <c r="E255" i="5"/>
  <c r="F255" i="5" s="1"/>
  <c r="E321" i="5"/>
  <c r="F321" i="5" s="1"/>
  <c r="E394" i="5"/>
  <c r="F394" i="5" s="1"/>
  <c r="E471" i="5"/>
  <c r="F471" i="5" s="1"/>
  <c r="E576" i="5"/>
  <c r="F576" i="5" s="1"/>
  <c r="E440" i="5"/>
  <c r="F440" i="5" s="1"/>
  <c r="E666" i="5"/>
  <c r="F666" i="5" s="1"/>
  <c r="E463" i="5"/>
  <c r="F463" i="5" s="1"/>
  <c r="E637" i="5"/>
  <c r="F637" i="5" s="1"/>
  <c r="E434" i="5"/>
  <c r="F434" i="5" s="1"/>
  <c r="E531" i="5"/>
  <c r="F531" i="5" s="1"/>
  <c r="E692" i="5"/>
  <c r="F692" i="5" s="1"/>
  <c r="E300" i="5"/>
  <c r="F300" i="5" s="1"/>
  <c r="E364" i="5"/>
  <c r="F364" i="5" s="1"/>
  <c r="E438" i="5"/>
  <c r="F438" i="5" s="1"/>
  <c r="E511" i="5"/>
  <c r="F511" i="5" s="1"/>
  <c r="E642" i="5"/>
  <c r="F642" i="5" s="1"/>
  <c r="E535" i="5"/>
  <c r="F535" i="5" s="1"/>
  <c r="E591" i="5"/>
  <c r="F591" i="5" s="1"/>
  <c r="E495" i="5"/>
  <c r="F495" i="5" s="1"/>
  <c r="E561" i="5"/>
  <c r="F561" i="5" s="1"/>
  <c r="E488" i="5"/>
  <c r="F488" i="5" s="1"/>
  <c r="E582" i="5"/>
  <c r="F582" i="5" s="1"/>
  <c r="E420" i="5"/>
  <c r="F420" i="5" s="1"/>
  <c r="E484" i="5"/>
  <c r="F484" i="5" s="1"/>
  <c r="E548" i="5"/>
  <c r="F548" i="5" s="1"/>
  <c r="E621" i="5"/>
  <c r="F621" i="5" s="1"/>
  <c r="E592" i="5"/>
  <c r="F592" i="5" s="1"/>
  <c r="E674" i="5"/>
  <c r="F674" i="5" s="1"/>
  <c r="E638" i="5"/>
  <c r="F638" i="5" s="1"/>
  <c r="E607" i="5"/>
  <c r="F607" i="5" s="1"/>
  <c r="E684" i="5"/>
  <c r="F684" i="5" s="1"/>
  <c r="E625" i="5"/>
  <c r="F625" i="5" s="1"/>
  <c r="E689" i="5"/>
  <c r="F689" i="5" s="1"/>
  <c r="E683" i="5"/>
  <c r="F683" i="5" s="1"/>
  <c r="M9" i="8" l="1"/>
  <c r="T8" i="8"/>
  <c r="Q9" i="15"/>
  <c r="J10" i="15"/>
  <c r="D7" i="15"/>
  <c r="K7" i="15" s="1"/>
  <c r="O7" i="15" s="1"/>
  <c r="C7" i="8"/>
  <c r="R7" i="8" s="1"/>
  <c r="V7" i="8" s="1"/>
  <c r="S8" i="9" s="1"/>
  <c r="S8" i="10" s="1"/>
  <c r="C7" i="15"/>
  <c r="M9" i="15"/>
  <c r="T8" i="15"/>
  <c r="U8" i="15"/>
  <c r="N9" i="15"/>
  <c r="U8" i="8"/>
  <c r="J9" i="8"/>
  <c r="Q8" i="8"/>
  <c r="D13" i="9"/>
  <c r="D25" i="9"/>
  <c r="D18" i="9"/>
  <c r="D31" i="9"/>
  <c r="D37" i="9"/>
  <c r="D14" i="9"/>
  <c r="D35" i="9"/>
  <c r="D26" i="9"/>
  <c r="D12" i="9"/>
  <c r="D17" i="9"/>
  <c r="D10" i="9"/>
  <c r="D15" i="9"/>
  <c r="D19" i="9"/>
  <c r="D32" i="9"/>
  <c r="D16" i="9"/>
  <c r="D22" i="9"/>
  <c r="D9" i="9"/>
  <c r="D9" i="10" s="1"/>
  <c r="D20" i="9"/>
  <c r="D24" i="9"/>
  <c r="D27" i="9"/>
  <c r="D29" i="9"/>
  <c r="D21" i="9"/>
  <c r="D23" i="9"/>
  <c r="D11" i="9"/>
  <c r="F11" i="9" s="1"/>
  <c r="D8" i="9"/>
  <c r="D34" i="9"/>
  <c r="D36" i="9"/>
  <c r="D30" i="9"/>
  <c r="D33" i="9"/>
  <c r="D28" i="9"/>
  <c r="L8" i="9"/>
  <c r="M8" i="9" s="1"/>
  <c r="AA5" i="8"/>
  <c r="D7" i="8"/>
  <c r="K7" i="8" s="1"/>
  <c r="O7" i="8" s="1"/>
  <c r="O8" i="9" s="1"/>
  <c r="O8" i="10" s="1"/>
  <c r="P8" i="10" s="1"/>
  <c r="Y9" i="10"/>
  <c r="Z9" i="10"/>
  <c r="B9" i="10"/>
  <c r="H9" i="10"/>
  <c r="A11" i="9"/>
  <c r="Y10" i="9"/>
  <c r="AD10" i="10"/>
  <c r="A10" i="10" s="1"/>
  <c r="H10" i="9"/>
  <c r="K9" i="9"/>
  <c r="F97" i="5"/>
  <c r="D697" i="4"/>
  <c r="E697" i="4" s="1"/>
  <c r="C697" i="4"/>
  <c r="D696" i="4"/>
  <c r="E696" i="4" s="1"/>
  <c r="C696" i="4"/>
  <c r="D695" i="4"/>
  <c r="E695" i="4" s="1"/>
  <c r="C695" i="4"/>
  <c r="D694" i="4"/>
  <c r="E694" i="4" s="1"/>
  <c r="C694" i="4"/>
  <c r="D693" i="4"/>
  <c r="E693" i="4" s="1"/>
  <c r="C693" i="4"/>
  <c r="D692" i="4"/>
  <c r="E692" i="4" s="1"/>
  <c r="C692" i="4"/>
  <c r="D691" i="4"/>
  <c r="C691" i="4"/>
  <c r="D690" i="4"/>
  <c r="E690" i="4" s="1"/>
  <c r="C690" i="4"/>
  <c r="D689" i="4"/>
  <c r="E689" i="4" s="1"/>
  <c r="C689" i="4"/>
  <c r="D688" i="4"/>
  <c r="C688" i="4"/>
  <c r="D687" i="4"/>
  <c r="C687" i="4"/>
  <c r="D686" i="4"/>
  <c r="C686" i="4"/>
  <c r="D685" i="4"/>
  <c r="C685" i="4"/>
  <c r="D684" i="4"/>
  <c r="E684" i="4" s="1"/>
  <c r="C684" i="4"/>
  <c r="D683" i="4"/>
  <c r="E683" i="4" s="1"/>
  <c r="C683" i="4"/>
  <c r="D682" i="4"/>
  <c r="E682" i="4" s="1"/>
  <c r="C682" i="4"/>
  <c r="D681" i="4"/>
  <c r="E681" i="4" s="1"/>
  <c r="C681" i="4"/>
  <c r="D680" i="4"/>
  <c r="C680" i="4"/>
  <c r="D679" i="4"/>
  <c r="C679" i="4"/>
  <c r="D678" i="4"/>
  <c r="C678" i="4"/>
  <c r="D677" i="4"/>
  <c r="C677" i="4"/>
  <c r="D676" i="4"/>
  <c r="E676" i="4" s="1"/>
  <c r="C676" i="4"/>
  <c r="D675" i="4"/>
  <c r="E675" i="4" s="1"/>
  <c r="C675" i="4"/>
  <c r="D674" i="4"/>
  <c r="E674" i="4" s="1"/>
  <c r="C674" i="4"/>
  <c r="D673" i="4"/>
  <c r="E673" i="4" s="1"/>
  <c r="C673" i="4"/>
  <c r="D672" i="4"/>
  <c r="C672" i="4"/>
  <c r="D671" i="4"/>
  <c r="C671" i="4"/>
  <c r="D670" i="4"/>
  <c r="E670" i="4" s="1"/>
  <c r="C670" i="4"/>
  <c r="D669" i="4"/>
  <c r="C669" i="4"/>
  <c r="D668" i="4"/>
  <c r="E668" i="4" s="1"/>
  <c r="C668" i="4"/>
  <c r="D667" i="4"/>
  <c r="C667" i="4"/>
  <c r="D666" i="4"/>
  <c r="E666" i="4" s="1"/>
  <c r="C666" i="4"/>
  <c r="D665" i="4"/>
  <c r="E665" i="4" s="1"/>
  <c r="C665" i="4"/>
  <c r="D664" i="4"/>
  <c r="C664" i="4"/>
  <c r="D663" i="4"/>
  <c r="C663" i="4"/>
  <c r="D662" i="4"/>
  <c r="E662" i="4" s="1"/>
  <c r="C662" i="4"/>
  <c r="D661" i="4"/>
  <c r="C661" i="4"/>
  <c r="D660" i="4"/>
  <c r="E660" i="4" s="1"/>
  <c r="C660" i="4"/>
  <c r="D659" i="4"/>
  <c r="C659" i="4"/>
  <c r="D658" i="4"/>
  <c r="E658" i="4" s="1"/>
  <c r="C658" i="4"/>
  <c r="D657" i="4"/>
  <c r="E657" i="4" s="1"/>
  <c r="C657" i="4"/>
  <c r="D656" i="4"/>
  <c r="C656" i="4"/>
  <c r="D655" i="4"/>
  <c r="C655" i="4"/>
  <c r="D654" i="4"/>
  <c r="C654" i="4"/>
  <c r="D653" i="4"/>
  <c r="C653" i="4"/>
  <c r="D652" i="4"/>
  <c r="E652" i="4" s="1"/>
  <c r="C652" i="4"/>
  <c r="D651" i="4"/>
  <c r="E651" i="4" s="1"/>
  <c r="C651" i="4"/>
  <c r="D650" i="4"/>
  <c r="E650" i="4" s="1"/>
  <c r="C650" i="4"/>
  <c r="D649" i="4"/>
  <c r="E649" i="4" s="1"/>
  <c r="C649" i="4"/>
  <c r="D648" i="4"/>
  <c r="C648" i="4"/>
  <c r="D647" i="4"/>
  <c r="C647" i="4"/>
  <c r="D646" i="4"/>
  <c r="C646" i="4"/>
  <c r="D645" i="4"/>
  <c r="C645" i="4"/>
  <c r="D644" i="4"/>
  <c r="E644" i="4" s="1"/>
  <c r="C644" i="4"/>
  <c r="D643" i="4"/>
  <c r="C643" i="4"/>
  <c r="D642" i="4"/>
  <c r="E642" i="4" s="1"/>
  <c r="C642" i="4"/>
  <c r="D641" i="4"/>
  <c r="E641" i="4" s="1"/>
  <c r="C641" i="4"/>
  <c r="D640" i="4"/>
  <c r="C640" i="4"/>
  <c r="D639" i="4"/>
  <c r="C639" i="4"/>
  <c r="D638" i="4"/>
  <c r="E638" i="4" s="1"/>
  <c r="C638" i="4"/>
  <c r="D637" i="4"/>
  <c r="C637" i="4"/>
  <c r="D636" i="4"/>
  <c r="E636" i="4" s="1"/>
  <c r="C636" i="4"/>
  <c r="D635" i="4"/>
  <c r="C635" i="4"/>
  <c r="D634" i="4"/>
  <c r="E634" i="4" s="1"/>
  <c r="C634" i="4"/>
  <c r="D633" i="4"/>
  <c r="E633" i="4" s="1"/>
  <c r="C633" i="4"/>
  <c r="D632" i="4"/>
  <c r="C632" i="4"/>
  <c r="D631" i="4"/>
  <c r="C631" i="4"/>
  <c r="D630" i="4"/>
  <c r="C630" i="4"/>
  <c r="D629" i="4"/>
  <c r="C629" i="4"/>
  <c r="D628" i="4"/>
  <c r="E628" i="4" s="1"/>
  <c r="C628" i="4"/>
  <c r="D627" i="4"/>
  <c r="C627" i="4"/>
  <c r="D626" i="4"/>
  <c r="E626" i="4" s="1"/>
  <c r="C626" i="4"/>
  <c r="D625" i="4"/>
  <c r="E625" i="4" s="1"/>
  <c r="C625" i="4"/>
  <c r="D624" i="4"/>
  <c r="C624" i="4"/>
  <c r="D623" i="4"/>
  <c r="C623" i="4"/>
  <c r="D622" i="4"/>
  <c r="C622" i="4"/>
  <c r="D621" i="4"/>
  <c r="C621" i="4"/>
  <c r="D620" i="4"/>
  <c r="E620" i="4" s="1"/>
  <c r="C620" i="4"/>
  <c r="D619" i="4"/>
  <c r="E619" i="4" s="1"/>
  <c r="C619" i="4"/>
  <c r="D618" i="4"/>
  <c r="E618" i="4" s="1"/>
  <c r="C618" i="4"/>
  <c r="D617" i="4"/>
  <c r="E617" i="4" s="1"/>
  <c r="C617" i="4"/>
  <c r="D616" i="4"/>
  <c r="C616" i="4"/>
  <c r="D615" i="4"/>
  <c r="C615" i="4"/>
  <c r="D614" i="4"/>
  <c r="C614" i="4"/>
  <c r="D613" i="4"/>
  <c r="E613" i="4" s="1"/>
  <c r="C613" i="4"/>
  <c r="D612" i="4"/>
  <c r="C612" i="4"/>
  <c r="D611" i="4"/>
  <c r="C611" i="4"/>
  <c r="D610" i="4"/>
  <c r="E610" i="4" s="1"/>
  <c r="C610" i="4"/>
  <c r="D609" i="4"/>
  <c r="C609" i="4"/>
  <c r="D608" i="4"/>
  <c r="C608" i="4"/>
  <c r="D607" i="4"/>
  <c r="E607" i="4" s="1"/>
  <c r="C607" i="4"/>
  <c r="D606" i="4"/>
  <c r="E606" i="4" s="1"/>
  <c r="C606" i="4"/>
  <c r="D605" i="4"/>
  <c r="C605" i="4"/>
  <c r="D604" i="4"/>
  <c r="C604" i="4"/>
  <c r="D603" i="4"/>
  <c r="C603" i="4"/>
  <c r="D602" i="4"/>
  <c r="E602" i="4" s="1"/>
  <c r="C602" i="4"/>
  <c r="D601" i="4"/>
  <c r="E601" i="4" s="1"/>
  <c r="C601" i="4"/>
  <c r="D600" i="4"/>
  <c r="C600" i="4"/>
  <c r="D599" i="4"/>
  <c r="E599" i="4" s="1"/>
  <c r="C599" i="4"/>
  <c r="D598" i="4"/>
  <c r="C598" i="4"/>
  <c r="D597" i="4"/>
  <c r="C597" i="4"/>
  <c r="D596" i="4"/>
  <c r="E596" i="4" s="1"/>
  <c r="C596" i="4"/>
  <c r="D595" i="4"/>
  <c r="C595" i="4"/>
  <c r="D594" i="4"/>
  <c r="E594" i="4" s="1"/>
  <c r="C594" i="4"/>
  <c r="D593" i="4"/>
  <c r="C593" i="4"/>
  <c r="D592" i="4"/>
  <c r="C592" i="4"/>
  <c r="D591" i="4"/>
  <c r="C591" i="4"/>
  <c r="D590" i="4"/>
  <c r="C590" i="4"/>
  <c r="D589" i="4"/>
  <c r="C589" i="4"/>
  <c r="D588" i="4"/>
  <c r="E588" i="4" s="1"/>
  <c r="C588" i="4"/>
  <c r="D587" i="4"/>
  <c r="E587" i="4" s="1"/>
  <c r="C587" i="4"/>
  <c r="D586" i="4"/>
  <c r="E586" i="4" s="1"/>
  <c r="C586" i="4"/>
  <c r="D585" i="4"/>
  <c r="C585" i="4"/>
  <c r="D584" i="4"/>
  <c r="C584" i="4"/>
  <c r="D583" i="4"/>
  <c r="C583" i="4"/>
  <c r="D582" i="4"/>
  <c r="E582" i="4" s="1"/>
  <c r="C582" i="4"/>
  <c r="D581" i="4"/>
  <c r="E581" i="4" s="1"/>
  <c r="C581" i="4"/>
  <c r="D580" i="4"/>
  <c r="E580" i="4" s="1"/>
  <c r="C580" i="4"/>
  <c r="D579" i="4"/>
  <c r="C579" i="4"/>
  <c r="D578" i="4"/>
  <c r="E578" i="4" s="1"/>
  <c r="C578" i="4"/>
  <c r="D577" i="4"/>
  <c r="C577" i="4"/>
  <c r="D576" i="4"/>
  <c r="C576" i="4"/>
  <c r="D575" i="4"/>
  <c r="E575" i="4" s="1"/>
  <c r="C575" i="4"/>
  <c r="D574" i="4"/>
  <c r="E574" i="4" s="1"/>
  <c r="C574" i="4"/>
  <c r="D573" i="4"/>
  <c r="E573" i="4" s="1"/>
  <c r="C573" i="4"/>
  <c r="D572" i="4"/>
  <c r="C572" i="4"/>
  <c r="D571" i="4"/>
  <c r="C571" i="4"/>
  <c r="D570" i="4"/>
  <c r="E570" i="4" s="1"/>
  <c r="C570" i="4"/>
  <c r="D569" i="4"/>
  <c r="E569" i="4" s="1"/>
  <c r="C569" i="4"/>
  <c r="D568" i="4"/>
  <c r="C568" i="4"/>
  <c r="D567" i="4"/>
  <c r="C567" i="4"/>
  <c r="D566" i="4"/>
  <c r="E566" i="4" s="1"/>
  <c r="C566" i="4"/>
  <c r="D565" i="4"/>
  <c r="C565" i="4"/>
  <c r="D564" i="4"/>
  <c r="C564" i="4"/>
  <c r="D563" i="4"/>
  <c r="C563" i="4"/>
  <c r="D562" i="4"/>
  <c r="E562" i="4" s="1"/>
  <c r="C562" i="4"/>
  <c r="D561" i="4"/>
  <c r="E561" i="4" s="1"/>
  <c r="C561" i="4"/>
  <c r="D560" i="4"/>
  <c r="C560" i="4"/>
  <c r="D559" i="4"/>
  <c r="C559" i="4"/>
  <c r="D558" i="4"/>
  <c r="C558" i="4"/>
  <c r="D557" i="4"/>
  <c r="C557" i="4"/>
  <c r="D556" i="4"/>
  <c r="E556" i="4" s="1"/>
  <c r="C556" i="4"/>
  <c r="D555" i="4"/>
  <c r="E555" i="4" s="1"/>
  <c r="C555" i="4"/>
  <c r="D554" i="4"/>
  <c r="E554" i="4" s="1"/>
  <c r="C554" i="4"/>
  <c r="D553" i="4"/>
  <c r="C553" i="4"/>
  <c r="D552" i="4"/>
  <c r="C552" i="4"/>
  <c r="D551" i="4"/>
  <c r="C551" i="4"/>
  <c r="D550" i="4"/>
  <c r="C550" i="4"/>
  <c r="D549" i="4"/>
  <c r="E549" i="4" s="1"/>
  <c r="C549" i="4"/>
  <c r="D548" i="4"/>
  <c r="C548" i="4"/>
  <c r="D547" i="4"/>
  <c r="E547" i="4" s="1"/>
  <c r="C547" i="4"/>
  <c r="D546" i="4"/>
  <c r="E546" i="4" s="1"/>
  <c r="C546" i="4"/>
  <c r="D545" i="4"/>
  <c r="C545" i="4"/>
  <c r="D544" i="4"/>
  <c r="C544" i="4"/>
  <c r="D543" i="4"/>
  <c r="E543" i="4" s="1"/>
  <c r="C543" i="4"/>
  <c r="D542" i="4"/>
  <c r="E542" i="4" s="1"/>
  <c r="C542" i="4"/>
  <c r="D541" i="4"/>
  <c r="C541" i="4"/>
  <c r="D540" i="4"/>
  <c r="C540" i="4"/>
  <c r="D539" i="4"/>
  <c r="C539" i="4"/>
  <c r="D538" i="4"/>
  <c r="E538" i="4" s="1"/>
  <c r="C538" i="4"/>
  <c r="D537" i="4"/>
  <c r="E537" i="4" s="1"/>
  <c r="C537" i="4"/>
  <c r="D536" i="4"/>
  <c r="C536" i="4"/>
  <c r="D535" i="4"/>
  <c r="E535" i="4" s="1"/>
  <c r="C535" i="4"/>
  <c r="D534" i="4"/>
  <c r="C534" i="4"/>
  <c r="D533" i="4"/>
  <c r="C533" i="4"/>
  <c r="D532" i="4"/>
  <c r="C532" i="4"/>
  <c r="D531" i="4"/>
  <c r="C531" i="4"/>
  <c r="D530" i="4"/>
  <c r="E530" i="4" s="1"/>
  <c r="C530" i="4"/>
  <c r="D529" i="4"/>
  <c r="C529" i="4"/>
  <c r="D528" i="4"/>
  <c r="C528" i="4"/>
  <c r="D527" i="4"/>
  <c r="C527" i="4"/>
  <c r="D526" i="4"/>
  <c r="C526" i="4"/>
  <c r="D525" i="4"/>
  <c r="C525" i="4"/>
  <c r="D524" i="4"/>
  <c r="E524" i="4" s="1"/>
  <c r="C524" i="4"/>
  <c r="D523" i="4"/>
  <c r="E523" i="4" s="1"/>
  <c r="C523" i="4"/>
  <c r="D522" i="4"/>
  <c r="E522" i="4" s="1"/>
  <c r="C522" i="4"/>
  <c r="D521" i="4"/>
  <c r="C521" i="4"/>
  <c r="D520" i="4"/>
  <c r="C520" i="4"/>
  <c r="D519" i="4"/>
  <c r="C519" i="4"/>
  <c r="D518" i="4"/>
  <c r="E518" i="4" s="1"/>
  <c r="C518" i="4"/>
  <c r="D517" i="4"/>
  <c r="E517" i="4" s="1"/>
  <c r="C517" i="4"/>
  <c r="D516" i="4"/>
  <c r="E516" i="4" s="1"/>
  <c r="C516" i="4"/>
  <c r="D515" i="4"/>
  <c r="C515" i="4"/>
  <c r="D514" i="4"/>
  <c r="E514" i="4" s="1"/>
  <c r="C514" i="4"/>
  <c r="D513" i="4"/>
  <c r="E513" i="4" s="1"/>
  <c r="C513" i="4"/>
  <c r="D512" i="4"/>
  <c r="C512" i="4"/>
  <c r="D511" i="4"/>
  <c r="E511" i="4" s="1"/>
  <c r="C511" i="4"/>
  <c r="D510" i="4"/>
  <c r="E510" i="4" s="1"/>
  <c r="C510" i="4"/>
  <c r="D509" i="4"/>
  <c r="E509" i="4" s="1"/>
  <c r="C509" i="4"/>
  <c r="D508" i="4"/>
  <c r="C508" i="4"/>
  <c r="D507" i="4"/>
  <c r="C507" i="4"/>
  <c r="D506" i="4"/>
  <c r="E506" i="4" s="1"/>
  <c r="C506" i="4"/>
  <c r="D505" i="4"/>
  <c r="E505" i="4" s="1"/>
  <c r="C505" i="4"/>
  <c r="D504" i="4"/>
  <c r="C504" i="4"/>
  <c r="D503" i="4"/>
  <c r="C503" i="4"/>
  <c r="D502" i="4"/>
  <c r="E502" i="4" s="1"/>
  <c r="C502" i="4"/>
  <c r="D501" i="4"/>
  <c r="C501" i="4"/>
  <c r="D500" i="4"/>
  <c r="C500" i="4"/>
  <c r="D499" i="4"/>
  <c r="C499" i="4"/>
  <c r="D498" i="4"/>
  <c r="E498" i="4" s="1"/>
  <c r="C498" i="4"/>
  <c r="D497" i="4"/>
  <c r="E497" i="4" s="1"/>
  <c r="C497" i="4"/>
  <c r="D496" i="4"/>
  <c r="C496" i="4"/>
  <c r="D495" i="4"/>
  <c r="C495" i="4"/>
  <c r="D494" i="4"/>
  <c r="C494" i="4"/>
  <c r="D493" i="4"/>
  <c r="C493" i="4"/>
  <c r="D492" i="4"/>
  <c r="E492" i="4" s="1"/>
  <c r="C492" i="4"/>
  <c r="D491" i="4"/>
  <c r="E491" i="4" s="1"/>
  <c r="C491" i="4"/>
  <c r="D490" i="4"/>
  <c r="E490" i="4" s="1"/>
  <c r="C490" i="4"/>
  <c r="D489" i="4"/>
  <c r="C489" i="4"/>
  <c r="D488" i="4"/>
  <c r="C488" i="4"/>
  <c r="D487" i="4"/>
  <c r="C487" i="4"/>
  <c r="D486" i="4"/>
  <c r="C486" i="4"/>
  <c r="D485" i="4"/>
  <c r="E485" i="4" s="1"/>
  <c r="C485" i="4"/>
  <c r="D484" i="4"/>
  <c r="C484" i="4"/>
  <c r="D483" i="4"/>
  <c r="E483" i="4" s="1"/>
  <c r="C483" i="4"/>
  <c r="D482" i="4"/>
  <c r="E482" i="4" s="1"/>
  <c r="C482" i="4"/>
  <c r="D481" i="4"/>
  <c r="C481" i="4"/>
  <c r="D480" i="4"/>
  <c r="C480" i="4"/>
  <c r="D479" i="4"/>
  <c r="E479" i="4" s="1"/>
  <c r="C479" i="4"/>
  <c r="D478" i="4"/>
  <c r="E478" i="4" s="1"/>
  <c r="C478" i="4"/>
  <c r="D477" i="4"/>
  <c r="C477" i="4"/>
  <c r="D476" i="4"/>
  <c r="C476" i="4"/>
  <c r="D475" i="4"/>
  <c r="C475" i="4"/>
  <c r="D474" i="4"/>
  <c r="E474" i="4" s="1"/>
  <c r="C474" i="4"/>
  <c r="D473" i="4"/>
  <c r="E473" i="4" s="1"/>
  <c r="C473" i="4"/>
  <c r="D472" i="4"/>
  <c r="C472" i="4"/>
  <c r="D471" i="4"/>
  <c r="E471" i="4" s="1"/>
  <c r="C471" i="4"/>
  <c r="D470" i="4"/>
  <c r="C470" i="4"/>
  <c r="D469" i="4"/>
  <c r="C469" i="4"/>
  <c r="D468" i="4"/>
  <c r="C468" i="4"/>
  <c r="D467" i="4"/>
  <c r="E467" i="4" s="1"/>
  <c r="C467" i="4"/>
  <c r="D466" i="4"/>
  <c r="E466" i="4" s="1"/>
  <c r="C466" i="4"/>
  <c r="D465" i="4"/>
  <c r="C465" i="4"/>
  <c r="D464" i="4"/>
  <c r="C464" i="4"/>
  <c r="D463" i="4"/>
  <c r="E463" i="4" s="1"/>
  <c r="C463" i="4"/>
  <c r="D462" i="4"/>
  <c r="C462" i="4"/>
  <c r="D461" i="4"/>
  <c r="C461" i="4"/>
  <c r="D460" i="4"/>
  <c r="C460" i="4"/>
  <c r="D459" i="4"/>
  <c r="E459" i="4" s="1"/>
  <c r="C459" i="4"/>
  <c r="D458" i="4"/>
  <c r="E458" i="4" s="1"/>
  <c r="C458" i="4"/>
  <c r="D457" i="4"/>
  <c r="C457" i="4"/>
  <c r="D456" i="4"/>
  <c r="C456" i="4"/>
  <c r="D455" i="4"/>
  <c r="E455" i="4" s="1"/>
  <c r="C455" i="4"/>
  <c r="D454" i="4"/>
  <c r="C454" i="4"/>
  <c r="D453" i="4"/>
  <c r="C453" i="4"/>
  <c r="D452" i="4"/>
  <c r="C452" i="4"/>
  <c r="D451" i="4"/>
  <c r="E451" i="4" s="1"/>
  <c r="C451" i="4"/>
  <c r="D450" i="4"/>
  <c r="E450" i="4" s="1"/>
  <c r="C450" i="4"/>
  <c r="D449" i="4"/>
  <c r="C449" i="4"/>
  <c r="D448" i="4"/>
  <c r="C448" i="4"/>
  <c r="D447" i="4"/>
  <c r="E447" i="4" s="1"/>
  <c r="C447" i="4"/>
  <c r="D446" i="4"/>
  <c r="C446" i="4"/>
  <c r="D445" i="4"/>
  <c r="C445" i="4"/>
  <c r="D444" i="4"/>
  <c r="C444" i="4"/>
  <c r="D443" i="4"/>
  <c r="E443" i="4" s="1"/>
  <c r="C443" i="4"/>
  <c r="D442" i="4"/>
  <c r="E442" i="4" s="1"/>
  <c r="C442" i="4"/>
  <c r="D441" i="4"/>
  <c r="C441" i="4"/>
  <c r="D440" i="4"/>
  <c r="C440" i="4"/>
  <c r="D439" i="4"/>
  <c r="E439" i="4" s="1"/>
  <c r="C439" i="4"/>
  <c r="D438" i="4"/>
  <c r="C438" i="4"/>
  <c r="D437" i="4"/>
  <c r="C437" i="4"/>
  <c r="D436" i="4"/>
  <c r="C436" i="4"/>
  <c r="D435" i="4"/>
  <c r="E435" i="4" s="1"/>
  <c r="C435" i="4"/>
  <c r="D434" i="4"/>
  <c r="E434" i="4" s="1"/>
  <c r="C434" i="4"/>
  <c r="D433" i="4"/>
  <c r="E433" i="4" s="1"/>
  <c r="C433" i="4"/>
  <c r="D432" i="4"/>
  <c r="C432" i="4"/>
  <c r="D431" i="4"/>
  <c r="E431" i="4" s="1"/>
  <c r="C431" i="4"/>
  <c r="D430" i="4"/>
  <c r="C430" i="4"/>
  <c r="D429" i="4"/>
  <c r="C429" i="4"/>
  <c r="D428" i="4"/>
  <c r="C428" i="4"/>
  <c r="D427" i="4"/>
  <c r="C427" i="4"/>
  <c r="D426" i="4"/>
  <c r="E426" i="4" s="1"/>
  <c r="C426" i="4"/>
  <c r="D425" i="4"/>
  <c r="C425" i="4"/>
  <c r="D424" i="4"/>
  <c r="C424" i="4"/>
  <c r="D423" i="4"/>
  <c r="C423" i="4"/>
  <c r="D422" i="4"/>
  <c r="C422" i="4"/>
  <c r="D421" i="4"/>
  <c r="E421" i="4" s="1"/>
  <c r="C421" i="4"/>
  <c r="D420" i="4"/>
  <c r="E420" i="4" s="1"/>
  <c r="C420" i="4"/>
  <c r="D419" i="4"/>
  <c r="E419" i="4" s="1"/>
  <c r="C419" i="4"/>
  <c r="D418" i="4"/>
  <c r="E418" i="4" s="1"/>
  <c r="C418" i="4"/>
  <c r="D417" i="4"/>
  <c r="C417" i="4"/>
  <c r="D416" i="4"/>
  <c r="C416" i="4"/>
  <c r="D415" i="4"/>
  <c r="C415" i="4"/>
  <c r="D414" i="4"/>
  <c r="C414" i="4"/>
  <c r="D413" i="4"/>
  <c r="E413" i="4" s="1"/>
  <c r="C413" i="4"/>
  <c r="D412" i="4"/>
  <c r="E412" i="4" s="1"/>
  <c r="C412" i="4"/>
  <c r="D411" i="4"/>
  <c r="C411" i="4"/>
  <c r="D410" i="4"/>
  <c r="E410" i="4" s="1"/>
  <c r="C410" i="4"/>
  <c r="D409" i="4"/>
  <c r="C409" i="4"/>
  <c r="D408" i="4"/>
  <c r="C408" i="4"/>
  <c r="D407" i="4"/>
  <c r="E407" i="4" s="1"/>
  <c r="C407" i="4"/>
  <c r="D406" i="4"/>
  <c r="E406" i="4" s="1"/>
  <c r="C406" i="4"/>
  <c r="D405" i="4"/>
  <c r="E405" i="4" s="1"/>
  <c r="C405" i="4"/>
  <c r="D404" i="4"/>
  <c r="C404" i="4"/>
  <c r="D403" i="4"/>
  <c r="C403" i="4"/>
  <c r="D402" i="4"/>
  <c r="E402" i="4" s="1"/>
  <c r="C402" i="4"/>
  <c r="D401" i="4"/>
  <c r="E401" i="4" s="1"/>
  <c r="C401" i="4"/>
  <c r="D400" i="4"/>
  <c r="C400" i="4"/>
  <c r="D399" i="4"/>
  <c r="C399" i="4"/>
  <c r="D398" i="4"/>
  <c r="E398" i="4" s="1"/>
  <c r="C398" i="4"/>
  <c r="D397" i="4"/>
  <c r="C397" i="4"/>
  <c r="D396" i="4"/>
  <c r="C396" i="4"/>
  <c r="D395" i="4"/>
  <c r="E395" i="4" s="1"/>
  <c r="C395" i="4"/>
  <c r="D394" i="4"/>
  <c r="E394" i="4" s="1"/>
  <c r="C394" i="4"/>
  <c r="D393" i="4"/>
  <c r="E393" i="4" s="1"/>
  <c r="C393" i="4"/>
  <c r="D392" i="4"/>
  <c r="C392" i="4"/>
  <c r="D391" i="4"/>
  <c r="C391" i="4"/>
  <c r="D390" i="4"/>
  <c r="C390" i="4"/>
  <c r="D389" i="4"/>
  <c r="C389" i="4"/>
  <c r="D388" i="4"/>
  <c r="E388" i="4" s="1"/>
  <c r="C388" i="4"/>
  <c r="D387" i="4"/>
  <c r="E387" i="4" s="1"/>
  <c r="C387" i="4"/>
  <c r="D386" i="4"/>
  <c r="E386" i="4" s="1"/>
  <c r="C386" i="4"/>
  <c r="D385" i="4"/>
  <c r="C385" i="4"/>
  <c r="D384" i="4"/>
  <c r="C384" i="4"/>
  <c r="D383" i="4"/>
  <c r="C383" i="4"/>
  <c r="D382" i="4"/>
  <c r="C382" i="4"/>
  <c r="D381" i="4"/>
  <c r="E381" i="4" s="1"/>
  <c r="C381" i="4"/>
  <c r="D380" i="4"/>
  <c r="C380" i="4"/>
  <c r="D379" i="4"/>
  <c r="E379" i="4" s="1"/>
  <c r="C379" i="4"/>
  <c r="D378" i="4"/>
  <c r="E378" i="4" s="1"/>
  <c r="C378" i="4"/>
  <c r="D377" i="4"/>
  <c r="C377" i="4"/>
  <c r="D376" i="4"/>
  <c r="C376" i="4"/>
  <c r="D375" i="4"/>
  <c r="E375" i="4" s="1"/>
  <c r="C375" i="4"/>
  <c r="D374" i="4"/>
  <c r="E374" i="4" s="1"/>
  <c r="C374" i="4"/>
  <c r="D373" i="4"/>
  <c r="C373" i="4"/>
  <c r="D372" i="4"/>
  <c r="C372" i="4"/>
  <c r="D371" i="4"/>
  <c r="C371" i="4"/>
  <c r="D370" i="4"/>
  <c r="E370" i="4" s="1"/>
  <c r="C370" i="4"/>
  <c r="D369" i="4"/>
  <c r="E369" i="4" s="1"/>
  <c r="C369" i="4"/>
  <c r="D368" i="4"/>
  <c r="C368" i="4"/>
  <c r="D367" i="4"/>
  <c r="E367" i="4" s="1"/>
  <c r="C367" i="4"/>
  <c r="D366" i="4"/>
  <c r="C366" i="4"/>
  <c r="D365" i="4"/>
  <c r="C365" i="4"/>
  <c r="D364" i="4"/>
  <c r="E364" i="4" s="1"/>
  <c r="C364" i="4"/>
  <c r="D363" i="4"/>
  <c r="C363" i="4"/>
  <c r="D362" i="4"/>
  <c r="E362" i="4" s="1"/>
  <c r="C362" i="4"/>
  <c r="D361" i="4"/>
  <c r="C361" i="4"/>
  <c r="D360" i="4"/>
  <c r="C360" i="4"/>
  <c r="D359" i="4"/>
  <c r="C359" i="4"/>
  <c r="D358" i="4"/>
  <c r="C358" i="4"/>
  <c r="D357" i="4"/>
  <c r="C357" i="4"/>
  <c r="D356" i="4"/>
  <c r="E356" i="4" s="1"/>
  <c r="C356" i="4"/>
  <c r="D355" i="4"/>
  <c r="E355" i="4" s="1"/>
  <c r="C355" i="4"/>
  <c r="D354" i="4"/>
  <c r="E354" i="4" s="1"/>
  <c r="C354" i="4"/>
  <c r="D353" i="4"/>
  <c r="C353" i="4"/>
  <c r="D352" i="4"/>
  <c r="C352" i="4"/>
  <c r="D351" i="4"/>
  <c r="C351" i="4"/>
  <c r="D350" i="4"/>
  <c r="E350" i="4" s="1"/>
  <c r="C350" i="4"/>
  <c r="D349" i="4"/>
  <c r="E349" i="4" s="1"/>
  <c r="C349" i="4"/>
  <c r="D348" i="4"/>
  <c r="E348" i="4" s="1"/>
  <c r="C348" i="4"/>
  <c r="D347" i="4"/>
  <c r="C347" i="4"/>
  <c r="D346" i="4"/>
  <c r="E346" i="4" s="1"/>
  <c r="C346" i="4"/>
  <c r="D345" i="4"/>
  <c r="E345" i="4" s="1"/>
  <c r="C345" i="4"/>
  <c r="D344" i="4"/>
  <c r="C344" i="4"/>
  <c r="D343" i="4"/>
  <c r="E343" i="4" s="1"/>
  <c r="C343" i="4"/>
  <c r="D342" i="4"/>
  <c r="E342" i="4" s="1"/>
  <c r="C342" i="4"/>
  <c r="D341" i="4"/>
  <c r="E341" i="4" s="1"/>
  <c r="C341" i="4"/>
  <c r="D340" i="4"/>
  <c r="C340" i="4"/>
  <c r="D339" i="4"/>
  <c r="C339" i="4"/>
  <c r="D338" i="4"/>
  <c r="E338" i="4" s="1"/>
  <c r="C338" i="4"/>
  <c r="D337" i="4"/>
  <c r="E337" i="4" s="1"/>
  <c r="C337" i="4"/>
  <c r="D336" i="4"/>
  <c r="C336" i="4"/>
  <c r="D335" i="4"/>
  <c r="C335" i="4"/>
  <c r="D334" i="4"/>
  <c r="E334" i="4" s="1"/>
  <c r="C334" i="4"/>
  <c r="D333" i="4"/>
  <c r="C333" i="4"/>
  <c r="D332" i="4"/>
  <c r="C332" i="4"/>
  <c r="D331" i="4"/>
  <c r="C331" i="4"/>
  <c r="D330" i="4"/>
  <c r="E330" i="4" s="1"/>
  <c r="C330" i="4"/>
  <c r="D329" i="4"/>
  <c r="E329" i="4" s="1"/>
  <c r="C329" i="4"/>
  <c r="D328" i="4"/>
  <c r="C328" i="4"/>
  <c r="D327" i="4"/>
  <c r="C327" i="4"/>
  <c r="D326" i="4"/>
  <c r="C326" i="4"/>
  <c r="D325" i="4"/>
  <c r="C325" i="4"/>
  <c r="D324" i="4"/>
  <c r="E324" i="4" s="1"/>
  <c r="C324" i="4"/>
  <c r="D323" i="4"/>
  <c r="E323" i="4" s="1"/>
  <c r="C323" i="4"/>
  <c r="D322" i="4"/>
  <c r="E322" i="4" s="1"/>
  <c r="C322" i="4"/>
  <c r="D321" i="4"/>
  <c r="C321" i="4"/>
  <c r="D320" i="4"/>
  <c r="C320" i="4"/>
  <c r="D319" i="4"/>
  <c r="C319" i="4"/>
  <c r="D318" i="4"/>
  <c r="C318" i="4"/>
  <c r="D317" i="4"/>
  <c r="E317" i="4" s="1"/>
  <c r="C317" i="4"/>
  <c r="D316" i="4"/>
  <c r="C316" i="4"/>
  <c r="D315" i="4"/>
  <c r="E315" i="4" s="1"/>
  <c r="C315" i="4"/>
  <c r="D314" i="4"/>
  <c r="E314" i="4" s="1"/>
  <c r="C314" i="4"/>
  <c r="D313" i="4"/>
  <c r="C313" i="4"/>
  <c r="D312" i="4"/>
  <c r="C312" i="4"/>
  <c r="D311" i="4"/>
  <c r="E311" i="4" s="1"/>
  <c r="C311" i="4"/>
  <c r="D310" i="4"/>
  <c r="E310" i="4" s="1"/>
  <c r="C310" i="4"/>
  <c r="D309" i="4"/>
  <c r="C309" i="4"/>
  <c r="D308" i="4"/>
  <c r="C308" i="4"/>
  <c r="D307" i="4"/>
  <c r="C307" i="4"/>
  <c r="D306" i="4"/>
  <c r="E306" i="4" s="1"/>
  <c r="C306" i="4"/>
  <c r="D305" i="4"/>
  <c r="E305" i="4" s="1"/>
  <c r="C305" i="4"/>
  <c r="D304" i="4"/>
  <c r="C304" i="4"/>
  <c r="D303" i="4"/>
  <c r="E303" i="4" s="1"/>
  <c r="C303" i="4"/>
  <c r="D302" i="4"/>
  <c r="C302" i="4"/>
  <c r="D301" i="4"/>
  <c r="E301" i="4" s="1"/>
  <c r="C301" i="4"/>
  <c r="D300" i="4"/>
  <c r="E300" i="4" s="1"/>
  <c r="C300" i="4"/>
  <c r="D299" i="4"/>
  <c r="C299" i="4"/>
  <c r="D298" i="4"/>
  <c r="E298" i="4" s="1"/>
  <c r="C298" i="4"/>
  <c r="D297" i="4"/>
  <c r="C297" i="4"/>
  <c r="D296" i="4"/>
  <c r="C296" i="4"/>
  <c r="D295" i="4"/>
  <c r="C295" i="4"/>
  <c r="D294" i="4"/>
  <c r="C294" i="4"/>
  <c r="D293" i="4"/>
  <c r="E293" i="4" s="1"/>
  <c r="C293" i="4"/>
  <c r="D292" i="4"/>
  <c r="C292" i="4"/>
  <c r="D291" i="4"/>
  <c r="E291" i="4" s="1"/>
  <c r="C291" i="4"/>
  <c r="D290" i="4"/>
  <c r="E290" i="4" s="1"/>
  <c r="C290" i="4"/>
  <c r="D289" i="4"/>
  <c r="E289" i="4" s="1"/>
  <c r="C289" i="4"/>
  <c r="D288" i="4"/>
  <c r="C288" i="4"/>
  <c r="D287" i="4"/>
  <c r="C287" i="4"/>
  <c r="D286" i="4"/>
  <c r="E286" i="4" s="1"/>
  <c r="C286" i="4"/>
  <c r="D285" i="4"/>
  <c r="E285" i="4" s="1"/>
  <c r="C285" i="4"/>
  <c r="D284" i="4"/>
  <c r="E284" i="4" s="1"/>
  <c r="C284" i="4"/>
  <c r="D283" i="4"/>
  <c r="E283" i="4" s="1"/>
  <c r="C283" i="4"/>
  <c r="D282" i="4"/>
  <c r="E282" i="4" s="1"/>
  <c r="C282" i="4"/>
  <c r="D281" i="4"/>
  <c r="C281" i="4"/>
  <c r="D280" i="4"/>
  <c r="C280" i="4"/>
  <c r="D279" i="4"/>
  <c r="C279" i="4"/>
  <c r="D278" i="4"/>
  <c r="C278" i="4"/>
  <c r="D277" i="4"/>
  <c r="E277" i="4" s="1"/>
  <c r="C277" i="4"/>
  <c r="D276" i="4"/>
  <c r="E276" i="4" s="1"/>
  <c r="C276" i="4"/>
  <c r="D275" i="4"/>
  <c r="E275" i="4" s="1"/>
  <c r="C275" i="4"/>
  <c r="D274" i="4"/>
  <c r="E274" i="4" s="1"/>
  <c r="C274" i="4"/>
  <c r="D273" i="4"/>
  <c r="C273" i="4"/>
  <c r="D272" i="4"/>
  <c r="C272" i="4"/>
  <c r="D271" i="4"/>
  <c r="C271" i="4"/>
  <c r="D270" i="4"/>
  <c r="E270" i="4" s="1"/>
  <c r="C270" i="4"/>
  <c r="D269" i="4"/>
  <c r="C269" i="4"/>
  <c r="D268" i="4"/>
  <c r="C268" i="4"/>
  <c r="D267" i="4"/>
  <c r="C267" i="4"/>
  <c r="D266" i="4"/>
  <c r="E266" i="4" s="1"/>
  <c r="C266" i="4"/>
  <c r="D265" i="4"/>
  <c r="E265" i="4" s="1"/>
  <c r="C265" i="4"/>
  <c r="D264" i="4"/>
  <c r="C264" i="4"/>
  <c r="D263" i="4"/>
  <c r="E263" i="4" s="1"/>
  <c r="C263" i="4"/>
  <c r="D262" i="4"/>
  <c r="E262" i="4" s="1"/>
  <c r="C262" i="4"/>
  <c r="D261" i="4"/>
  <c r="C261" i="4"/>
  <c r="D260" i="4"/>
  <c r="E260" i="4" s="1"/>
  <c r="C260" i="4"/>
  <c r="D259" i="4"/>
  <c r="E259" i="4" s="1"/>
  <c r="C259" i="4"/>
  <c r="D258" i="4"/>
  <c r="E258" i="4" s="1"/>
  <c r="C258" i="4"/>
  <c r="D257" i="4"/>
  <c r="E257" i="4" s="1"/>
  <c r="C257" i="4"/>
  <c r="D256" i="4"/>
  <c r="C256" i="4"/>
  <c r="D255" i="4"/>
  <c r="C255" i="4"/>
  <c r="D254" i="4"/>
  <c r="C254" i="4"/>
  <c r="D253" i="4"/>
  <c r="C253" i="4"/>
  <c r="D252" i="4"/>
  <c r="E252" i="4" s="1"/>
  <c r="C252" i="4"/>
  <c r="D251" i="4"/>
  <c r="E251" i="4" s="1"/>
  <c r="C251" i="4"/>
  <c r="D250" i="4"/>
  <c r="E250" i="4" s="1"/>
  <c r="C250" i="4"/>
  <c r="D249" i="4"/>
  <c r="C249" i="4"/>
  <c r="D248" i="4"/>
  <c r="C248" i="4"/>
  <c r="D247" i="4"/>
  <c r="E247" i="4" s="1"/>
  <c r="C247" i="4"/>
  <c r="D246" i="4"/>
  <c r="E246" i="4" s="1"/>
  <c r="C246" i="4"/>
  <c r="D245" i="4"/>
  <c r="E245" i="4" s="1"/>
  <c r="C245" i="4"/>
  <c r="D244" i="4"/>
  <c r="E244" i="4" s="1"/>
  <c r="C244" i="4"/>
  <c r="D243" i="4"/>
  <c r="C243" i="4"/>
  <c r="D242" i="4"/>
  <c r="E242" i="4" s="1"/>
  <c r="C242" i="4"/>
  <c r="D241" i="4"/>
  <c r="C241" i="4"/>
  <c r="D240" i="4"/>
  <c r="C240" i="4"/>
  <c r="D239" i="4"/>
  <c r="E239" i="4" s="1"/>
  <c r="C239" i="4"/>
  <c r="D238" i="4"/>
  <c r="E238" i="4" s="1"/>
  <c r="C238" i="4"/>
  <c r="D237" i="4"/>
  <c r="E237" i="4" s="1"/>
  <c r="C237" i="4"/>
  <c r="D236" i="4"/>
  <c r="E236" i="4" s="1"/>
  <c r="C236" i="4"/>
  <c r="D235" i="4"/>
  <c r="C235" i="4"/>
  <c r="D234" i="4"/>
  <c r="E234" i="4" s="1"/>
  <c r="C234" i="4"/>
  <c r="D233" i="4"/>
  <c r="E233" i="4" s="1"/>
  <c r="C233" i="4"/>
  <c r="D232" i="4"/>
  <c r="C232" i="4"/>
  <c r="D231" i="4"/>
  <c r="E231" i="4" s="1"/>
  <c r="C231" i="4"/>
  <c r="D230" i="4"/>
  <c r="E230" i="4" s="1"/>
  <c r="C230" i="4"/>
  <c r="D229" i="4"/>
  <c r="E229" i="4" s="1"/>
  <c r="C229" i="4"/>
  <c r="D228" i="4"/>
  <c r="C228" i="4"/>
  <c r="D227" i="4"/>
  <c r="E227" i="4" s="1"/>
  <c r="C227" i="4"/>
  <c r="D226" i="4"/>
  <c r="E226" i="4" s="1"/>
  <c r="C226" i="4"/>
  <c r="D225" i="4"/>
  <c r="C225" i="4"/>
  <c r="D224" i="4"/>
  <c r="C224" i="4"/>
  <c r="D223" i="4"/>
  <c r="C223" i="4"/>
  <c r="D222" i="4"/>
  <c r="E222" i="4" s="1"/>
  <c r="C222" i="4"/>
  <c r="D221" i="4"/>
  <c r="C221" i="4"/>
  <c r="D220" i="4"/>
  <c r="E220" i="4" s="1"/>
  <c r="C220" i="4"/>
  <c r="D219" i="4"/>
  <c r="E219" i="4" s="1"/>
  <c r="C219" i="4"/>
  <c r="D218" i="4"/>
  <c r="E218" i="4" s="1"/>
  <c r="C218" i="4"/>
  <c r="D217" i="4"/>
  <c r="C217" i="4"/>
  <c r="D216" i="4"/>
  <c r="C216" i="4"/>
  <c r="D215" i="4"/>
  <c r="C215" i="4"/>
  <c r="D214" i="4"/>
  <c r="E214" i="4" s="1"/>
  <c r="C214" i="4"/>
  <c r="D213" i="4"/>
  <c r="E213" i="4" s="1"/>
  <c r="C213" i="4"/>
  <c r="D212" i="4"/>
  <c r="C212" i="4"/>
  <c r="D211" i="4"/>
  <c r="E211" i="4" s="1"/>
  <c r="C211" i="4"/>
  <c r="D210" i="4"/>
  <c r="E210" i="4" s="1"/>
  <c r="C210" i="4"/>
  <c r="D209" i="4"/>
  <c r="E209" i="4" s="1"/>
  <c r="C209" i="4"/>
  <c r="D208" i="4"/>
  <c r="C208" i="4"/>
  <c r="D207" i="4"/>
  <c r="E207" i="4" s="1"/>
  <c r="C207" i="4"/>
  <c r="D206" i="4"/>
  <c r="E206" i="4" s="1"/>
  <c r="C206" i="4"/>
  <c r="D205" i="4"/>
  <c r="E205" i="4" s="1"/>
  <c r="C205" i="4"/>
  <c r="D204" i="4"/>
  <c r="C204" i="4"/>
  <c r="D203" i="4"/>
  <c r="E203" i="4" s="1"/>
  <c r="C203" i="4"/>
  <c r="D202" i="4"/>
  <c r="E202" i="4" s="1"/>
  <c r="C202" i="4"/>
  <c r="D201" i="4"/>
  <c r="E201" i="4" s="1"/>
  <c r="C201" i="4"/>
  <c r="D200" i="4"/>
  <c r="E200" i="4" s="1"/>
  <c r="C200" i="4"/>
  <c r="D199" i="4"/>
  <c r="C199" i="4"/>
  <c r="D198" i="4"/>
  <c r="E198" i="4" s="1"/>
  <c r="C198" i="4"/>
  <c r="D197" i="4"/>
  <c r="E197" i="4" s="1"/>
  <c r="C197" i="4"/>
  <c r="D196" i="4"/>
  <c r="E196" i="4" s="1"/>
  <c r="C196" i="4"/>
  <c r="D195" i="4"/>
  <c r="C195" i="4"/>
  <c r="D194" i="4"/>
  <c r="C194" i="4"/>
  <c r="D193" i="4"/>
  <c r="E193" i="4" s="1"/>
  <c r="C193" i="4"/>
  <c r="D192" i="4"/>
  <c r="C192" i="4"/>
  <c r="D191" i="4"/>
  <c r="C191" i="4"/>
  <c r="D190" i="4"/>
  <c r="C190" i="4"/>
  <c r="D189" i="4"/>
  <c r="E189" i="4" s="1"/>
  <c r="C189" i="4"/>
  <c r="D188" i="4"/>
  <c r="E188" i="4" s="1"/>
  <c r="C188" i="4"/>
  <c r="D187" i="4"/>
  <c r="C187" i="4"/>
  <c r="D186" i="4"/>
  <c r="E186" i="4" s="1"/>
  <c r="C186" i="4"/>
  <c r="D185" i="4"/>
  <c r="E185" i="4" s="1"/>
  <c r="C185" i="4"/>
  <c r="D184" i="4"/>
  <c r="E184" i="4" s="1"/>
  <c r="C184" i="4"/>
  <c r="D183" i="4"/>
  <c r="C183" i="4"/>
  <c r="D182" i="4"/>
  <c r="E182" i="4" s="1"/>
  <c r="C182" i="4"/>
  <c r="D181" i="4"/>
  <c r="E181" i="4" s="1"/>
  <c r="C181" i="4"/>
  <c r="D180" i="4"/>
  <c r="C180" i="4"/>
  <c r="D179" i="4"/>
  <c r="E179" i="4" s="1"/>
  <c r="C179" i="4"/>
  <c r="D178" i="4"/>
  <c r="C178" i="4"/>
  <c r="D177" i="4"/>
  <c r="E177" i="4" s="1"/>
  <c r="C177" i="4"/>
  <c r="D176" i="4"/>
  <c r="E176" i="4" s="1"/>
  <c r="C176" i="4"/>
  <c r="D175" i="4"/>
  <c r="C175" i="4"/>
  <c r="D174" i="4"/>
  <c r="C174" i="4"/>
  <c r="D173" i="4"/>
  <c r="C173" i="4"/>
  <c r="D172" i="4"/>
  <c r="C172" i="4"/>
  <c r="D171" i="4"/>
  <c r="E171" i="4" s="1"/>
  <c r="C171" i="4"/>
  <c r="D170" i="4"/>
  <c r="E170" i="4" s="1"/>
  <c r="C170" i="4"/>
  <c r="D169" i="4"/>
  <c r="E169" i="4" s="1"/>
  <c r="C169" i="4"/>
  <c r="D168" i="4"/>
  <c r="C168" i="4"/>
  <c r="D167" i="4"/>
  <c r="C167" i="4"/>
  <c r="D166" i="4"/>
  <c r="E166" i="4" s="1"/>
  <c r="C166" i="4"/>
  <c r="D165" i="4"/>
  <c r="C165" i="4"/>
  <c r="D164" i="4"/>
  <c r="E164" i="4" s="1"/>
  <c r="C164" i="4"/>
  <c r="D163" i="4"/>
  <c r="E163" i="4" s="1"/>
  <c r="C163" i="4"/>
  <c r="D162" i="4"/>
  <c r="E162" i="4" s="1"/>
  <c r="C162" i="4"/>
  <c r="D161" i="4"/>
  <c r="E161" i="4" s="1"/>
  <c r="C161" i="4"/>
  <c r="D160" i="4"/>
  <c r="C160" i="4"/>
  <c r="D159" i="4"/>
  <c r="C159" i="4"/>
  <c r="D158" i="4"/>
  <c r="E158" i="4" s="1"/>
  <c r="C158" i="4"/>
  <c r="D157" i="4"/>
  <c r="C157" i="4"/>
  <c r="D156" i="4"/>
  <c r="C156" i="4"/>
  <c r="D155" i="4"/>
  <c r="E155" i="4" s="1"/>
  <c r="C155" i="4"/>
  <c r="D154" i="4"/>
  <c r="C154" i="4"/>
  <c r="D153" i="4"/>
  <c r="E153" i="4" s="1"/>
  <c r="C153" i="4"/>
  <c r="D152" i="4"/>
  <c r="C152" i="4"/>
  <c r="D151" i="4"/>
  <c r="C151" i="4"/>
  <c r="D150" i="4"/>
  <c r="E150" i="4" s="1"/>
  <c r="C150" i="4"/>
  <c r="D149" i="4"/>
  <c r="C149" i="4"/>
  <c r="D148" i="4"/>
  <c r="C148" i="4"/>
  <c r="D147" i="4"/>
  <c r="E147" i="4" s="1"/>
  <c r="C147" i="4"/>
  <c r="D146" i="4"/>
  <c r="C146" i="4"/>
  <c r="D145" i="4"/>
  <c r="E145" i="4" s="1"/>
  <c r="C145" i="4"/>
  <c r="D144" i="4"/>
  <c r="C144" i="4"/>
  <c r="D143" i="4"/>
  <c r="C143" i="4"/>
  <c r="D142" i="4"/>
  <c r="C142" i="4"/>
  <c r="D141" i="4"/>
  <c r="C141" i="4"/>
  <c r="D140" i="4"/>
  <c r="C140" i="4"/>
  <c r="D139" i="4"/>
  <c r="E139" i="4" s="1"/>
  <c r="C139" i="4"/>
  <c r="D138" i="4"/>
  <c r="C138" i="4"/>
  <c r="D137" i="4"/>
  <c r="E137" i="4" s="1"/>
  <c r="C137" i="4"/>
  <c r="D136" i="4"/>
  <c r="C136" i="4"/>
  <c r="D135" i="4"/>
  <c r="C135" i="4"/>
  <c r="D134" i="4"/>
  <c r="C134" i="4"/>
  <c r="D133" i="4"/>
  <c r="E133" i="4" s="1"/>
  <c r="C133" i="4"/>
  <c r="D132" i="4"/>
  <c r="E132" i="4" s="1"/>
  <c r="C132" i="4"/>
  <c r="D131" i="4"/>
  <c r="C131" i="4"/>
  <c r="D130" i="4"/>
  <c r="C130" i="4"/>
  <c r="D129" i="4"/>
  <c r="E129" i="4" s="1"/>
  <c r="C129" i="4"/>
  <c r="D128" i="4"/>
  <c r="C128" i="4"/>
  <c r="D127" i="4"/>
  <c r="C127" i="4"/>
  <c r="D126" i="4"/>
  <c r="C126" i="4"/>
  <c r="D125" i="4"/>
  <c r="E125" i="4" s="1"/>
  <c r="C125" i="4"/>
  <c r="D124" i="4"/>
  <c r="E124" i="4" s="1"/>
  <c r="C124" i="4"/>
  <c r="D123" i="4"/>
  <c r="C123" i="4"/>
  <c r="D122" i="4"/>
  <c r="E122" i="4" s="1"/>
  <c r="C122" i="4"/>
  <c r="D121" i="4"/>
  <c r="E121" i="4" s="1"/>
  <c r="C121" i="4"/>
  <c r="D120" i="4"/>
  <c r="E120" i="4" s="1"/>
  <c r="C120" i="4"/>
  <c r="D119" i="4"/>
  <c r="C119" i="4"/>
  <c r="D118" i="4"/>
  <c r="C118" i="4"/>
  <c r="D117" i="4"/>
  <c r="E117" i="4" s="1"/>
  <c r="C117" i="4"/>
  <c r="D116" i="4"/>
  <c r="C116" i="4"/>
  <c r="D115" i="4"/>
  <c r="E115" i="4" s="1"/>
  <c r="C115" i="4"/>
  <c r="D114" i="4"/>
  <c r="C114" i="4"/>
  <c r="D113" i="4"/>
  <c r="E113" i="4" s="1"/>
  <c r="C113" i="4"/>
  <c r="D112" i="4"/>
  <c r="C112" i="4"/>
  <c r="D111" i="4"/>
  <c r="C111" i="4"/>
  <c r="D110" i="4"/>
  <c r="C110" i="4"/>
  <c r="D109" i="4"/>
  <c r="C109" i="4"/>
  <c r="D108" i="4"/>
  <c r="C108" i="4"/>
  <c r="D107" i="4"/>
  <c r="E107" i="4" s="1"/>
  <c r="C107" i="4"/>
  <c r="D106" i="4"/>
  <c r="E106" i="4" s="1"/>
  <c r="C106" i="4"/>
  <c r="D105" i="4"/>
  <c r="E105" i="4" s="1"/>
  <c r="C105" i="4"/>
  <c r="D104" i="4"/>
  <c r="C104" i="4"/>
  <c r="D103" i="4"/>
  <c r="C103" i="4"/>
  <c r="D102" i="4"/>
  <c r="C102" i="4"/>
  <c r="D101" i="4"/>
  <c r="C101" i="4"/>
  <c r="D100" i="4"/>
  <c r="C100" i="4"/>
  <c r="D99" i="4"/>
  <c r="E99" i="4" s="1"/>
  <c r="C99" i="4"/>
  <c r="D98" i="4"/>
  <c r="C98" i="4"/>
  <c r="D97" i="4"/>
  <c r="E97" i="4" s="1"/>
  <c r="C97" i="4"/>
  <c r="D96" i="4"/>
  <c r="E96" i="4" s="1"/>
  <c r="C96" i="4"/>
  <c r="D95" i="4"/>
  <c r="C95" i="4"/>
  <c r="D94" i="4"/>
  <c r="E94" i="4" s="1"/>
  <c r="C94" i="4"/>
  <c r="D93" i="4"/>
  <c r="C93" i="4"/>
  <c r="D92" i="4"/>
  <c r="C92" i="4"/>
  <c r="D91" i="4"/>
  <c r="E91" i="4" s="1"/>
  <c r="C91" i="4"/>
  <c r="D90" i="4"/>
  <c r="C90" i="4"/>
  <c r="D89" i="4"/>
  <c r="E89" i="4" s="1"/>
  <c r="C89" i="4"/>
  <c r="D88" i="4"/>
  <c r="C88" i="4"/>
  <c r="D87" i="4"/>
  <c r="C87" i="4"/>
  <c r="D86" i="4"/>
  <c r="C86" i="4"/>
  <c r="D85" i="4"/>
  <c r="C85" i="4"/>
  <c r="D84" i="4"/>
  <c r="C84" i="4"/>
  <c r="D83" i="4"/>
  <c r="E83" i="4" s="1"/>
  <c r="C83" i="4"/>
  <c r="D82" i="4"/>
  <c r="C82" i="4"/>
  <c r="D81" i="4"/>
  <c r="E81" i="4" s="1"/>
  <c r="C81" i="4"/>
  <c r="D80" i="4"/>
  <c r="C80" i="4"/>
  <c r="D79" i="4"/>
  <c r="C79" i="4"/>
  <c r="D78" i="4"/>
  <c r="C78" i="4"/>
  <c r="D77" i="4"/>
  <c r="E77" i="4" s="1"/>
  <c r="C77" i="4"/>
  <c r="D76" i="4"/>
  <c r="C76" i="4"/>
  <c r="D75" i="4"/>
  <c r="E75" i="4" s="1"/>
  <c r="C75" i="4"/>
  <c r="D74" i="4"/>
  <c r="C74" i="4"/>
  <c r="D73" i="4"/>
  <c r="E73" i="4" s="1"/>
  <c r="C73" i="4"/>
  <c r="D72" i="4"/>
  <c r="E72" i="4" s="1"/>
  <c r="C72" i="4"/>
  <c r="D71" i="4"/>
  <c r="C71" i="4"/>
  <c r="D70" i="4"/>
  <c r="E70" i="4" s="1"/>
  <c r="C70" i="4"/>
  <c r="D69" i="4"/>
  <c r="E69" i="4" s="1"/>
  <c r="C69" i="4"/>
  <c r="D68" i="4"/>
  <c r="E68" i="4" s="1"/>
  <c r="C68" i="4"/>
  <c r="D67" i="4"/>
  <c r="C67" i="4"/>
  <c r="D66" i="4"/>
  <c r="E66" i="4" s="1"/>
  <c r="C66" i="4"/>
  <c r="D65" i="4"/>
  <c r="E65" i="4" s="1"/>
  <c r="C65" i="4"/>
  <c r="D64" i="4"/>
  <c r="C64" i="4"/>
  <c r="D63" i="4"/>
  <c r="C63" i="4"/>
  <c r="D62" i="4"/>
  <c r="C62" i="4"/>
  <c r="D61" i="4"/>
  <c r="E61" i="4" s="1"/>
  <c r="C61" i="4"/>
  <c r="D60" i="4"/>
  <c r="E60" i="4" s="1"/>
  <c r="C60" i="4"/>
  <c r="D59" i="4"/>
  <c r="C59" i="4"/>
  <c r="D58" i="4"/>
  <c r="C58" i="4"/>
  <c r="D57" i="4"/>
  <c r="E57" i="4" s="1"/>
  <c r="C57" i="4"/>
  <c r="D56" i="4"/>
  <c r="E56" i="4" s="1"/>
  <c r="C56" i="4"/>
  <c r="D55" i="4"/>
  <c r="C55" i="4"/>
  <c r="D54" i="4"/>
  <c r="E54" i="4" s="1"/>
  <c r="C54" i="4"/>
  <c r="D53" i="4"/>
  <c r="E53" i="4" s="1"/>
  <c r="C53" i="4"/>
  <c r="D52" i="4"/>
  <c r="C52" i="4"/>
  <c r="D51" i="4"/>
  <c r="E51" i="4" s="1"/>
  <c r="C51" i="4"/>
  <c r="D50" i="4"/>
  <c r="E50" i="4" s="1"/>
  <c r="C50" i="4"/>
  <c r="D49" i="4"/>
  <c r="E49" i="4" s="1"/>
  <c r="C49" i="4"/>
  <c r="D48" i="4"/>
  <c r="C48" i="4"/>
  <c r="D47" i="4"/>
  <c r="C47" i="4"/>
  <c r="D46" i="4"/>
  <c r="E46" i="4" s="1"/>
  <c r="C46" i="4"/>
  <c r="D45" i="4"/>
  <c r="C45" i="4"/>
  <c r="D44" i="4"/>
  <c r="E44" i="4" s="1"/>
  <c r="C44" i="4"/>
  <c r="D43" i="4"/>
  <c r="C43" i="4"/>
  <c r="D42" i="4"/>
  <c r="E42" i="4" s="1"/>
  <c r="C42" i="4"/>
  <c r="D41" i="4"/>
  <c r="E41" i="4" s="1"/>
  <c r="C41" i="4"/>
  <c r="D40" i="4"/>
  <c r="C40" i="4"/>
  <c r="D39" i="4"/>
  <c r="C39" i="4"/>
  <c r="D38" i="4"/>
  <c r="E38" i="4" s="1"/>
  <c r="C38" i="4"/>
  <c r="D37" i="4"/>
  <c r="E37" i="4" s="1"/>
  <c r="C37" i="4"/>
  <c r="D36" i="4"/>
  <c r="E36" i="4" s="1"/>
  <c r="C36" i="4"/>
  <c r="D35" i="4"/>
  <c r="C35" i="4"/>
  <c r="D34" i="4"/>
  <c r="C34" i="4"/>
  <c r="D33" i="4"/>
  <c r="C33" i="4"/>
  <c r="D32" i="4"/>
  <c r="E32" i="4" s="1"/>
  <c r="C32" i="4"/>
  <c r="D31" i="4"/>
  <c r="E31" i="4" s="1"/>
  <c r="C31" i="4"/>
  <c r="D30" i="4"/>
  <c r="C30" i="4"/>
  <c r="D29" i="4"/>
  <c r="C29" i="4"/>
  <c r="D28" i="4"/>
  <c r="C28" i="4"/>
  <c r="D27" i="4"/>
  <c r="C27" i="4"/>
  <c r="D26" i="4"/>
  <c r="C26" i="4"/>
  <c r="D25" i="4"/>
  <c r="E25" i="4" s="1"/>
  <c r="C25" i="4"/>
  <c r="D24" i="4"/>
  <c r="E24" i="4" s="1"/>
  <c r="C24" i="4"/>
  <c r="D23" i="4"/>
  <c r="C23" i="4"/>
  <c r="D22" i="4"/>
  <c r="C22" i="4"/>
  <c r="D21" i="4"/>
  <c r="C21" i="4"/>
  <c r="D20" i="4"/>
  <c r="C20" i="4"/>
  <c r="D19" i="4"/>
  <c r="E19" i="4" s="1"/>
  <c r="C19" i="4"/>
  <c r="D18" i="4"/>
  <c r="E18" i="4" s="1"/>
  <c r="C18" i="4"/>
  <c r="D17" i="4"/>
  <c r="E17" i="4" s="1"/>
  <c r="D16" i="4"/>
  <c r="E16" i="4" s="1"/>
  <c r="D15" i="4"/>
  <c r="E15" i="4" s="1"/>
  <c r="D14" i="4"/>
  <c r="E14" i="4" s="1"/>
  <c r="D13" i="4"/>
  <c r="E13" i="4" s="1"/>
  <c r="D12" i="4"/>
  <c r="E12" i="4" s="1"/>
  <c r="D11" i="4"/>
  <c r="E11" i="4" s="1"/>
  <c r="D10" i="4"/>
  <c r="E10" i="4" s="1"/>
  <c r="D9" i="4"/>
  <c r="E9" i="4" s="1"/>
  <c r="D8" i="4"/>
  <c r="E8" i="4" s="1"/>
  <c r="D7" i="4"/>
  <c r="E7" i="4" s="1"/>
  <c r="D6" i="4"/>
  <c r="E6" i="4" s="1"/>
  <c r="F6" i="4" s="1"/>
  <c r="A6" i="4"/>
  <c r="A7" i="4" s="1"/>
  <c r="A8" i="4" s="1"/>
  <c r="A9" i="4" s="1"/>
  <c r="A10" i="4" s="1"/>
  <c r="E5" i="4"/>
  <c r="F5" i="4" s="1"/>
  <c r="F8" i="4" l="1"/>
  <c r="F9" i="4"/>
  <c r="R7" i="15"/>
  <c r="V7" i="15" s="1"/>
  <c r="X7" i="15" s="1"/>
  <c r="E7" i="15"/>
  <c r="J11" i="15"/>
  <c r="Q10" i="15"/>
  <c r="M10" i="15"/>
  <c r="T9" i="15"/>
  <c r="M10" i="8"/>
  <c r="T9" i="8"/>
  <c r="N10" i="15"/>
  <c r="U9" i="15"/>
  <c r="J10" i="8"/>
  <c r="Q9" i="8"/>
  <c r="U9" i="8"/>
  <c r="E221" i="4"/>
  <c r="E225" i="4"/>
  <c r="E253" i="4"/>
  <c r="E261" i="4"/>
  <c r="E273" i="4"/>
  <c r="E309" i="4"/>
  <c r="E321" i="4"/>
  <c r="E325" i="4"/>
  <c r="E333" i="4"/>
  <c r="E645" i="4"/>
  <c r="E22" i="4"/>
  <c r="E34" i="4"/>
  <c r="E78" i="4"/>
  <c r="E82" i="4"/>
  <c r="E86" i="4"/>
  <c r="E90" i="4"/>
  <c r="E98" i="4"/>
  <c r="E114" i="4"/>
  <c r="E126" i="4"/>
  <c r="E130" i="4"/>
  <c r="E190" i="4"/>
  <c r="E194" i="4"/>
  <c r="E358" i="4"/>
  <c r="E382" i="4"/>
  <c r="E390" i="4"/>
  <c r="E414" i="4"/>
  <c r="E430" i="4"/>
  <c r="E438" i="4"/>
  <c r="E614" i="4"/>
  <c r="E630" i="4"/>
  <c r="E224" i="4"/>
  <c r="E248" i="4"/>
  <c r="E264" i="4"/>
  <c r="E268" i="4"/>
  <c r="E79" i="4"/>
  <c r="E215" i="4"/>
  <c r="E20" i="4"/>
  <c r="E28" i="4"/>
  <c r="E48" i="4"/>
  <c r="E52" i="4"/>
  <c r="E76" i="4"/>
  <c r="E347" i="4"/>
  <c r="E351" i="4"/>
  <c r="E411" i="4"/>
  <c r="E495" i="4"/>
  <c r="E503" i="4"/>
  <c r="E507" i="4"/>
  <c r="E515" i="4"/>
  <c r="E519" i="4"/>
  <c r="E527" i="4"/>
  <c r="E559" i="4"/>
  <c r="E563" i="4"/>
  <c r="E571" i="4"/>
  <c r="E579" i="4"/>
  <c r="E627" i="4"/>
  <c r="E631" i="4"/>
  <c r="E635" i="4"/>
  <c r="E639" i="4"/>
  <c r="E655" i="4"/>
  <c r="E659" i="4"/>
  <c r="E667" i="4"/>
  <c r="E671" i="4"/>
  <c r="E21" i="4"/>
  <c r="E29" i="4"/>
  <c r="E45" i="4"/>
  <c r="E85" i="4"/>
  <c r="E101" i="4"/>
  <c r="E141" i="4"/>
  <c r="E149" i="4"/>
  <c r="E157" i="4"/>
  <c r="E280" i="4"/>
  <c r="E308" i="4"/>
  <c r="E316" i="4"/>
  <c r="E332" i="4"/>
  <c r="E340" i="4"/>
  <c r="E372" i="4"/>
  <c r="E428" i="4"/>
  <c r="E444" i="4"/>
  <c r="E452" i="4"/>
  <c r="E472" i="4"/>
  <c r="E476" i="4"/>
  <c r="E484" i="4"/>
  <c r="E508" i="4"/>
  <c r="E536" i="4"/>
  <c r="E540" i="4"/>
  <c r="E548" i="4"/>
  <c r="E552" i="4"/>
  <c r="E560" i="4"/>
  <c r="E564" i="4"/>
  <c r="E584" i="4"/>
  <c r="E600" i="4"/>
  <c r="E604" i="4"/>
  <c r="E92" i="4"/>
  <c r="E100" i="4"/>
  <c r="E104" i="4"/>
  <c r="E140" i="4"/>
  <c r="E144" i="4"/>
  <c r="E148" i="4"/>
  <c r="E152" i="4"/>
  <c r="E168" i="4"/>
  <c r="E172" i="4"/>
  <c r="E204" i="4"/>
  <c r="E212" i="4"/>
  <c r="E271" i="4"/>
  <c r="E327" i="4"/>
  <c r="E335" i="4"/>
  <c r="E339" i="4"/>
  <c r="E446" i="4"/>
  <c r="E462" i="4"/>
  <c r="E470" i="4"/>
  <c r="E486" i="4"/>
  <c r="E526" i="4"/>
  <c r="E534" i="4"/>
  <c r="E661" i="4"/>
  <c r="E669" i="4"/>
  <c r="E677" i="4"/>
  <c r="E685" i="4"/>
  <c r="E27" i="4"/>
  <c r="E35" i="4"/>
  <c r="E43" i="4"/>
  <c r="E63" i="4"/>
  <c r="E67" i="4"/>
  <c r="E254" i="4"/>
  <c r="E353" i="4"/>
  <c r="E357" i="4"/>
  <c r="E361" i="4"/>
  <c r="E365" i="4"/>
  <c r="E385" i="4"/>
  <c r="E389" i="4"/>
  <c r="E397" i="4"/>
  <c r="E616" i="4"/>
  <c r="E123" i="4"/>
  <c r="E127" i="4"/>
  <c r="E167" i="4"/>
  <c r="E175" i="4"/>
  <c r="E187" i="4"/>
  <c r="E294" i="4"/>
  <c r="E302" i="4"/>
  <c r="E318" i="4"/>
  <c r="E445" i="4"/>
  <c r="E449" i="4"/>
  <c r="E453" i="4"/>
  <c r="E461" i="4"/>
  <c r="E469" i="4"/>
  <c r="E477" i="4"/>
  <c r="E489" i="4"/>
  <c r="E493" i="4"/>
  <c r="E501" i="4"/>
  <c r="E521" i="4"/>
  <c r="E541" i="4"/>
  <c r="E557" i="4"/>
  <c r="E589" i="4"/>
  <c r="E593" i="4"/>
  <c r="E597" i="4"/>
  <c r="E656" i="4"/>
  <c r="E688" i="4"/>
  <c r="E11" i="9"/>
  <c r="P8" i="9"/>
  <c r="R8" i="9" s="1"/>
  <c r="R8" i="10" s="1"/>
  <c r="T8" i="10" s="1"/>
  <c r="E108" i="4"/>
  <c r="E112" i="4"/>
  <c r="E116" i="4"/>
  <c r="E165" i="4"/>
  <c r="E241" i="4"/>
  <c r="E278" i="4"/>
  <c r="E380" i="4"/>
  <c r="E384" i="4"/>
  <c r="E392" i="4"/>
  <c r="E399" i="4"/>
  <c r="E403" i="4"/>
  <c r="E425" i="4"/>
  <c r="E429" i="4"/>
  <c r="E437" i="4"/>
  <c r="E532" i="4"/>
  <c r="E611" i="4"/>
  <c r="E629" i="4"/>
  <c r="E637" i="4"/>
  <c r="E679" i="4"/>
  <c r="E687" i="4"/>
  <c r="E118" i="4"/>
  <c r="E156" i="4"/>
  <c r="E160" i="4"/>
  <c r="E295" i="4"/>
  <c r="E319" i="4"/>
  <c r="E416" i="4"/>
  <c r="E454" i="4"/>
  <c r="E598" i="4"/>
  <c r="E621" i="4"/>
  <c r="E643" i="4"/>
  <c r="E10" i="9"/>
  <c r="F10" i="9"/>
  <c r="L8" i="10"/>
  <c r="D5" i="9"/>
  <c r="E8" i="9"/>
  <c r="F8" i="9"/>
  <c r="D8" i="10"/>
  <c r="F9" i="9"/>
  <c r="E9" i="9"/>
  <c r="X7" i="8"/>
  <c r="E7" i="8"/>
  <c r="D10" i="10"/>
  <c r="B10" i="10"/>
  <c r="Y10" i="10"/>
  <c r="Z10" i="10"/>
  <c r="A12" i="9"/>
  <c r="Y11" i="9"/>
  <c r="AD11" i="10"/>
  <c r="A11" i="10" s="1"/>
  <c r="E9" i="10"/>
  <c r="F9" i="10"/>
  <c r="L9" i="9"/>
  <c r="M9" i="9" s="1"/>
  <c r="I10" i="9"/>
  <c r="J10" i="9" s="1"/>
  <c r="H11" i="9" s="1"/>
  <c r="H10" i="10"/>
  <c r="E12" i="9"/>
  <c r="F12" i="9"/>
  <c r="E23" i="4"/>
  <c r="E26" i="4"/>
  <c r="E33" i="4"/>
  <c r="E47" i="4"/>
  <c r="E64" i="4"/>
  <c r="E74" i="4"/>
  <c r="E93" i="4"/>
  <c r="E111" i="4"/>
  <c r="E180" i="4"/>
  <c r="E243" i="4"/>
  <c r="E297" i="4"/>
  <c r="E328" i="4"/>
  <c r="E331" i="4"/>
  <c r="E391" i="4"/>
  <c r="E417" i="4"/>
  <c r="E465" i="4"/>
  <c r="E468" i="4"/>
  <c r="E496" i="4"/>
  <c r="E499" i="4"/>
  <c r="E525" i="4"/>
  <c r="E529" i="4"/>
  <c r="E533" i="4"/>
  <c r="E565" i="4"/>
  <c r="E585" i="4"/>
  <c r="E623" i="4"/>
  <c r="E647" i="4"/>
  <c r="E653" i="4"/>
  <c r="E663" i="4"/>
  <c r="E686" i="4"/>
  <c r="E80" i="4"/>
  <c r="E84" i="4"/>
  <c r="E88" i="4"/>
  <c r="E102" i="4"/>
  <c r="E138" i="4"/>
  <c r="E142" i="4"/>
  <c r="E146" i="4"/>
  <c r="E154" i="4"/>
  <c r="E256" i="4"/>
  <c r="E269" i="4"/>
  <c r="E292" i="4"/>
  <c r="E313" i="4"/>
  <c r="E320" i="4"/>
  <c r="E366" i="4"/>
  <c r="E373" i="4"/>
  <c r="E383" i="4"/>
  <c r="E422" i="4"/>
  <c r="E436" i="4"/>
  <c r="E481" i="4"/>
  <c r="E488" i="4"/>
  <c r="E539" i="4"/>
  <c r="E567" i="4"/>
  <c r="E590" i="4"/>
  <c r="E605" i="4"/>
  <c r="E612" i="4"/>
  <c r="E632" i="4"/>
  <c r="E672" i="4"/>
  <c r="A11" i="4"/>
  <c r="A12" i="4" s="1"/>
  <c r="A13" i="4" s="1"/>
  <c r="A14" i="4" s="1"/>
  <c r="A15" i="4" s="1"/>
  <c r="A16" i="4" s="1"/>
  <c r="A17" i="4" s="1"/>
  <c r="A18" i="4" s="1"/>
  <c r="F10" i="4"/>
  <c r="E136" i="4"/>
  <c r="E58" i="4"/>
  <c r="E103" i="4"/>
  <c r="E110" i="4"/>
  <c r="E134" i="4"/>
  <c r="F7" i="4"/>
  <c r="E128" i="4"/>
  <c r="E178" i="4"/>
  <c r="E192" i="4"/>
  <c r="E267" i="4"/>
  <c r="E30" i="4"/>
  <c r="E39" i="4"/>
  <c r="E62" i="4"/>
  <c r="E95" i="4"/>
  <c r="E174" i="4"/>
  <c r="E217" i="4"/>
  <c r="E279" i="4"/>
  <c r="E404" i="4"/>
  <c r="E40" i="4"/>
  <c r="E59" i="4"/>
  <c r="E183" i="4"/>
  <c r="E223" i="4"/>
  <c r="E228" i="4"/>
  <c r="E423" i="4"/>
  <c r="E55" i="4"/>
  <c r="E71" i="4"/>
  <c r="E119" i="4"/>
  <c r="E131" i="4"/>
  <c r="E143" i="4"/>
  <c r="E173" i="4"/>
  <c r="E281" i="4"/>
  <c r="E487" i="4"/>
  <c r="E577" i="4"/>
  <c r="E109" i="4"/>
  <c r="E135" i="4"/>
  <c r="E159" i="4"/>
  <c r="E191" i="4"/>
  <c r="E195" i="4"/>
  <c r="E199" i="4"/>
  <c r="E235" i="4"/>
  <c r="E255" i="4"/>
  <c r="E299" i="4"/>
  <c r="E363" i="4"/>
  <c r="E409" i="4"/>
  <c r="E500" i="4"/>
  <c r="E678" i="4"/>
  <c r="E591" i="4"/>
  <c r="E87" i="4"/>
  <c r="E151" i="4"/>
  <c r="E216" i="4"/>
  <c r="E240" i="4"/>
  <c r="E272" i="4"/>
  <c r="E307" i="4"/>
  <c r="E312" i="4"/>
  <c r="E396" i="4"/>
  <c r="E287" i="4"/>
  <c r="E377" i="4"/>
  <c r="E415" i="4"/>
  <c r="E427" i="4"/>
  <c r="E551" i="4"/>
  <c r="E208" i="4"/>
  <c r="E249" i="4"/>
  <c r="E288" i="4"/>
  <c r="E359" i="4"/>
  <c r="E558" i="4"/>
  <c r="E608" i="4"/>
  <c r="E326" i="4"/>
  <c r="E352" i="4"/>
  <c r="E371" i="4"/>
  <c r="E376" i="4"/>
  <c r="E460" i="4"/>
  <c r="E531" i="4"/>
  <c r="E603" i="4"/>
  <c r="E680" i="4"/>
  <c r="E232" i="4"/>
  <c r="E296" i="4"/>
  <c r="E360" i="4"/>
  <c r="E424" i="4"/>
  <c r="E441" i="4"/>
  <c r="E457" i="4"/>
  <c r="E475" i="4"/>
  <c r="E480" i="4"/>
  <c r="E545" i="4"/>
  <c r="E583" i="4"/>
  <c r="E595" i="4"/>
  <c r="E336" i="4"/>
  <c r="E400" i="4"/>
  <c r="E448" i="4"/>
  <c r="E464" i="4"/>
  <c r="E550" i="4"/>
  <c r="E553" i="4"/>
  <c r="E572" i="4"/>
  <c r="E622" i="4"/>
  <c r="E304" i="4"/>
  <c r="E368" i="4"/>
  <c r="E432" i="4"/>
  <c r="E440" i="4"/>
  <c r="E456" i="4"/>
  <c r="E544" i="4"/>
  <c r="E344" i="4"/>
  <c r="E408" i="4"/>
  <c r="E494" i="4"/>
  <c r="E520" i="4"/>
  <c r="E609" i="4"/>
  <c r="E646" i="4"/>
  <c r="E654" i="4"/>
  <c r="E528" i="4"/>
  <c r="E592" i="4"/>
  <c r="E615" i="4"/>
  <c r="E664" i="4"/>
  <c r="E504" i="4"/>
  <c r="E568" i="4"/>
  <c r="E640" i="4"/>
  <c r="E691" i="4"/>
  <c r="E512" i="4"/>
  <c r="E576" i="4"/>
  <c r="E624" i="4"/>
  <c r="E648" i="4"/>
  <c r="F13" i="4" l="1"/>
  <c r="F11" i="4"/>
  <c r="F16" i="4"/>
  <c r="F17" i="4"/>
  <c r="M11" i="15"/>
  <c r="T10" i="15"/>
  <c r="M11" i="8"/>
  <c r="T10" i="8"/>
  <c r="AA7" i="15"/>
  <c r="AB7" i="15" s="1"/>
  <c r="AC7" i="15" s="1"/>
  <c r="C8" i="15"/>
  <c r="B8" i="15"/>
  <c r="D8" i="15" s="1"/>
  <c r="K8" i="15" s="1"/>
  <c r="O8" i="15" s="1"/>
  <c r="Q11" i="15"/>
  <c r="J12" i="15"/>
  <c r="N11" i="15"/>
  <c r="U10" i="15"/>
  <c r="U10" i="8"/>
  <c r="J11" i="8"/>
  <c r="Q10" i="8"/>
  <c r="V8" i="9"/>
  <c r="T8" i="9"/>
  <c r="W8" i="9" s="1"/>
  <c r="E8" i="10"/>
  <c r="F8" i="10"/>
  <c r="AA7" i="8"/>
  <c r="AB7" i="8" s="1"/>
  <c r="AC7" i="8" s="1"/>
  <c r="C8" i="8"/>
  <c r="R8" i="8" s="1"/>
  <c r="V8" i="8" s="1"/>
  <c r="X8" i="9"/>
  <c r="B8" i="8"/>
  <c r="D8" i="8" s="1"/>
  <c r="K8" i="8" s="1"/>
  <c r="O8" i="8" s="1"/>
  <c r="O9" i="9" s="1"/>
  <c r="O9" i="10" s="1"/>
  <c r="P9" i="10" s="1"/>
  <c r="Z11" i="10"/>
  <c r="Y11" i="10"/>
  <c r="D11" i="10"/>
  <c r="B11" i="10"/>
  <c r="A13" i="9"/>
  <c r="Y12" i="9"/>
  <c r="AD12" i="10"/>
  <c r="A12" i="10" s="1"/>
  <c r="E10" i="10"/>
  <c r="F10" i="10"/>
  <c r="I11" i="9"/>
  <c r="J11" i="9" s="1"/>
  <c r="K11" i="9" s="1"/>
  <c r="H11" i="10"/>
  <c r="K10" i="9"/>
  <c r="L9" i="10"/>
  <c r="E13" i="9"/>
  <c r="F13" i="9"/>
  <c r="A19" i="4"/>
  <c r="F18" i="4"/>
  <c r="F12" i="4"/>
  <c r="F14" i="4"/>
  <c r="F15" i="4"/>
  <c r="E8" i="15" l="1"/>
  <c r="R8" i="15"/>
  <c r="V8" i="15" s="1"/>
  <c r="X8" i="15" s="1"/>
  <c r="M12" i="8"/>
  <c r="T11" i="8"/>
  <c r="Q12" i="15"/>
  <c r="J13" i="15"/>
  <c r="T11" i="15"/>
  <c r="M12" i="15"/>
  <c r="U11" i="15"/>
  <c r="N12" i="15"/>
  <c r="J12" i="8"/>
  <c r="Q11" i="8"/>
  <c r="U11" i="8"/>
  <c r="AB8" i="9"/>
  <c r="P9" i="9"/>
  <c r="R9" i="9" s="1"/>
  <c r="S9" i="9"/>
  <c r="S9" i="10" s="1"/>
  <c r="X8" i="8"/>
  <c r="Z12" i="10"/>
  <c r="Y12" i="10"/>
  <c r="H12" i="9"/>
  <c r="H12" i="10" s="1"/>
  <c r="A14" i="9"/>
  <c r="Y13" i="9"/>
  <c r="AD13" i="10"/>
  <c r="A13" i="10" s="1"/>
  <c r="B12" i="10"/>
  <c r="D12" i="10"/>
  <c r="E11" i="10"/>
  <c r="F11" i="10"/>
  <c r="L10" i="9"/>
  <c r="M10" i="9" s="1"/>
  <c r="L11" i="9"/>
  <c r="M11" i="9" s="1"/>
  <c r="F14" i="9"/>
  <c r="E14" i="9"/>
  <c r="A20" i="4"/>
  <c r="F19" i="4"/>
  <c r="AA8" i="15" l="1"/>
  <c r="AB8" i="15" s="1"/>
  <c r="AC8" i="15" s="1"/>
  <c r="J14" i="15"/>
  <c r="Q13" i="15"/>
  <c r="M13" i="8"/>
  <c r="T12" i="8"/>
  <c r="C9" i="15"/>
  <c r="B9" i="15"/>
  <c r="D9" i="15" s="1"/>
  <c r="K9" i="15" s="1"/>
  <c r="O9" i="15" s="1"/>
  <c r="T12" i="15"/>
  <c r="M13" i="15"/>
  <c r="U12" i="15"/>
  <c r="N13" i="15"/>
  <c r="U12" i="8"/>
  <c r="J13" i="8"/>
  <c r="Q12" i="8"/>
  <c r="Y13" i="10"/>
  <c r="Z13" i="10"/>
  <c r="A15" i="9"/>
  <c r="Y14" i="9"/>
  <c r="AD14" i="10"/>
  <c r="A14" i="10" s="1"/>
  <c r="I12" i="9"/>
  <c r="J12" i="9" s="1"/>
  <c r="H13" i="9" s="1"/>
  <c r="E12" i="10"/>
  <c r="F12" i="10"/>
  <c r="B13" i="10"/>
  <c r="D13" i="10"/>
  <c r="L11" i="10"/>
  <c r="R9" i="10"/>
  <c r="T9" i="10" s="1"/>
  <c r="V9" i="9"/>
  <c r="L10" i="10"/>
  <c r="T9" i="9"/>
  <c r="W9" i="9" s="1"/>
  <c r="E15" i="9"/>
  <c r="F15" i="9"/>
  <c r="A21" i="4"/>
  <c r="F20" i="4"/>
  <c r="M14" i="8" l="1"/>
  <c r="T13" i="8"/>
  <c r="E9" i="15"/>
  <c r="R9" i="15"/>
  <c r="V9" i="15" s="1"/>
  <c r="X9" i="15" s="1"/>
  <c r="T13" i="15"/>
  <c r="M14" i="15"/>
  <c r="Q14" i="15"/>
  <c r="J15" i="15"/>
  <c r="U13" i="15"/>
  <c r="N14" i="15"/>
  <c r="J14" i="8"/>
  <c r="Q13" i="8"/>
  <c r="U13" i="8"/>
  <c r="Y14" i="10"/>
  <c r="Z14" i="10"/>
  <c r="B14" i="10"/>
  <c r="D14" i="10"/>
  <c r="A16" i="9"/>
  <c r="Y15" i="9"/>
  <c r="AD15" i="10"/>
  <c r="A15" i="10" s="1"/>
  <c r="E13" i="10"/>
  <c r="F13" i="10"/>
  <c r="K12" i="9"/>
  <c r="L12" i="9" s="1"/>
  <c r="M12" i="9" s="1"/>
  <c r="I13" i="9"/>
  <c r="J13" i="9" s="1"/>
  <c r="H14" i="9" s="1"/>
  <c r="H13" i="10"/>
  <c r="F16" i="9"/>
  <c r="E16" i="9"/>
  <c r="A22" i="4"/>
  <c r="F21" i="4"/>
  <c r="AA9" i="15" l="1"/>
  <c r="AB9" i="15" s="1"/>
  <c r="AC9" i="15" s="1"/>
  <c r="M15" i="15"/>
  <c r="T14" i="15"/>
  <c r="J16" i="15"/>
  <c r="Q15" i="15"/>
  <c r="B10" i="15"/>
  <c r="D10" i="15" s="1"/>
  <c r="K10" i="15" s="1"/>
  <c r="O10" i="15" s="1"/>
  <c r="C10" i="15"/>
  <c r="M15" i="8"/>
  <c r="T14" i="8"/>
  <c r="U14" i="15"/>
  <c r="N15" i="15"/>
  <c r="U14" i="8"/>
  <c r="J15" i="8"/>
  <c r="Q14" i="8"/>
  <c r="E14" i="10"/>
  <c r="Z15" i="10"/>
  <c r="Y15" i="10"/>
  <c r="D15" i="10"/>
  <c r="B15" i="10"/>
  <c r="F14" i="10"/>
  <c r="A17" i="9"/>
  <c r="Y16" i="9"/>
  <c r="AD16" i="10"/>
  <c r="I14" i="9"/>
  <c r="J14" i="9" s="1"/>
  <c r="H15" i="9" s="1"/>
  <c r="H14" i="10"/>
  <c r="K13" i="9"/>
  <c r="L12" i="10"/>
  <c r="E17" i="9"/>
  <c r="F17" i="9"/>
  <c r="A23" i="4"/>
  <c r="F22" i="4"/>
  <c r="E10" i="15" l="1"/>
  <c r="R10" i="15"/>
  <c r="V10" i="15" s="1"/>
  <c r="X10" i="15" s="1"/>
  <c r="M16" i="8"/>
  <c r="T15" i="8"/>
  <c r="J17" i="15"/>
  <c r="Q16" i="15"/>
  <c r="T15" i="15"/>
  <c r="M16" i="15"/>
  <c r="U15" i="15"/>
  <c r="N16" i="15"/>
  <c r="J16" i="8"/>
  <c r="Q15" i="8"/>
  <c r="U15" i="8"/>
  <c r="K14" i="9"/>
  <c r="L14" i="9" s="1"/>
  <c r="D16" i="10"/>
  <c r="B16" i="10"/>
  <c r="A18" i="9"/>
  <c r="Y17" i="9"/>
  <c r="AD17" i="10"/>
  <c r="E15" i="10"/>
  <c r="F15" i="10"/>
  <c r="A16" i="10"/>
  <c r="H15" i="10"/>
  <c r="I15" i="9"/>
  <c r="J15" i="9" s="1"/>
  <c r="H16" i="9" s="1"/>
  <c r="L13" i="9"/>
  <c r="M13" i="9" s="1"/>
  <c r="E18" i="9"/>
  <c r="F18" i="9"/>
  <c r="A24" i="4"/>
  <c r="F23" i="4"/>
  <c r="AA10" i="15" l="1"/>
  <c r="AB10" i="15" s="1"/>
  <c r="AC10" i="15" s="1"/>
  <c r="M17" i="15"/>
  <c r="T16" i="15"/>
  <c r="J18" i="15"/>
  <c r="Q17" i="15"/>
  <c r="M17" i="8"/>
  <c r="T16" i="8"/>
  <c r="C11" i="15"/>
  <c r="B11" i="15"/>
  <c r="D11" i="15" s="1"/>
  <c r="K11" i="15" s="1"/>
  <c r="O11" i="15" s="1"/>
  <c r="N17" i="15"/>
  <c r="U16" i="15"/>
  <c r="U16" i="8"/>
  <c r="J17" i="8"/>
  <c r="Q16" i="8"/>
  <c r="A17" i="10"/>
  <c r="B17" i="10"/>
  <c r="D17" i="10"/>
  <c r="A19" i="9"/>
  <c r="AD18" i="10"/>
  <c r="E16" i="10"/>
  <c r="F16" i="10"/>
  <c r="Z16" i="10"/>
  <c r="Y16" i="10"/>
  <c r="H16" i="10"/>
  <c r="I16" i="9"/>
  <c r="J16" i="9" s="1"/>
  <c r="H17" i="9" s="1"/>
  <c r="L14" i="10"/>
  <c r="K15" i="9"/>
  <c r="M14" i="9"/>
  <c r="L13" i="10"/>
  <c r="E19" i="9"/>
  <c r="F19" i="9"/>
  <c r="A25" i="4"/>
  <c r="F24" i="4"/>
  <c r="R11" i="15" l="1"/>
  <c r="V11" i="15" s="1"/>
  <c r="X11" i="15" s="1"/>
  <c r="E11" i="15"/>
  <c r="J19" i="15"/>
  <c r="Q18" i="15"/>
  <c r="M18" i="8"/>
  <c r="T17" i="8"/>
  <c r="T17" i="15"/>
  <c r="M18" i="15"/>
  <c r="N18" i="15"/>
  <c r="U17" i="15"/>
  <c r="J18" i="8"/>
  <c r="Q17" i="8"/>
  <c r="U17" i="8"/>
  <c r="B18" i="10"/>
  <c r="D18" i="10"/>
  <c r="A20" i="9"/>
  <c r="Y19" i="9"/>
  <c r="AD19" i="10"/>
  <c r="A19" i="10" s="1"/>
  <c r="E17" i="10"/>
  <c r="F17" i="10"/>
  <c r="A18" i="10"/>
  <c r="Z17" i="10"/>
  <c r="Y17" i="10"/>
  <c r="K16" i="9"/>
  <c r="L16" i="9" s="1"/>
  <c r="H17" i="10"/>
  <c r="I17" i="9"/>
  <c r="J17" i="9" s="1"/>
  <c r="H18" i="9" s="1"/>
  <c r="L15" i="9"/>
  <c r="E20" i="9"/>
  <c r="F20" i="9"/>
  <c r="A26" i="4"/>
  <c r="F25" i="4"/>
  <c r="AA11" i="15" l="1"/>
  <c r="AB11" i="15" s="1"/>
  <c r="AC11" i="15" s="1"/>
  <c r="M19" i="15"/>
  <c r="T18" i="15"/>
  <c r="M19" i="8"/>
  <c r="T18" i="8"/>
  <c r="Q19" i="15"/>
  <c r="J20" i="15"/>
  <c r="C12" i="15"/>
  <c r="B12" i="15"/>
  <c r="D12" i="15" s="1"/>
  <c r="K12" i="15" s="1"/>
  <c r="O12" i="15" s="1"/>
  <c r="U18" i="15"/>
  <c r="N19" i="15"/>
  <c r="U18" i="8"/>
  <c r="J19" i="8"/>
  <c r="Q18" i="8"/>
  <c r="F18" i="10"/>
  <c r="A21" i="9"/>
  <c r="Y20" i="9"/>
  <c r="AD20" i="10"/>
  <c r="A20" i="10" s="1"/>
  <c r="Z19" i="10"/>
  <c r="Y19" i="10"/>
  <c r="D19" i="10"/>
  <c r="B19" i="10"/>
  <c r="E18" i="10"/>
  <c r="Z18" i="10"/>
  <c r="H18" i="10"/>
  <c r="I18" i="9"/>
  <c r="J18" i="9" s="1"/>
  <c r="H19" i="9" s="1"/>
  <c r="L15" i="10"/>
  <c r="L16" i="10"/>
  <c r="M16" i="9"/>
  <c r="M15" i="9"/>
  <c r="K17" i="9"/>
  <c r="E21" i="9"/>
  <c r="F21" i="9"/>
  <c r="A27" i="4"/>
  <c r="F26" i="4"/>
  <c r="M20" i="8" l="1"/>
  <c r="T19" i="8"/>
  <c r="E12" i="15"/>
  <c r="R12" i="15"/>
  <c r="V12" i="15" s="1"/>
  <c r="X12" i="15" s="1"/>
  <c r="Q20" i="15"/>
  <c r="J21" i="15"/>
  <c r="M20" i="15"/>
  <c r="T19" i="15"/>
  <c r="U19" i="15"/>
  <c r="N20" i="15"/>
  <c r="J20" i="8"/>
  <c r="Q19" i="8"/>
  <c r="U19" i="8"/>
  <c r="D20" i="10"/>
  <c r="B20" i="10"/>
  <c r="Z20" i="10"/>
  <c r="Y20" i="10"/>
  <c r="E19" i="10"/>
  <c r="F19" i="10"/>
  <c r="A22" i="9"/>
  <c r="Y21" i="9"/>
  <c r="AD21" i="10"/>
  <c r="A21" i="10" s="1"/>
  <c r="H19" i="10"/>
  <c r="I19" i="9"/>
  <c r="J19" i="9" s="1"/>
  <c r="K19" i="9" s="1"/>
  <c r="K18" i="9"/>
  <c r="L18" i="9" s="1"/>
  <c r="M18" i="9" s="1"/>
  <c r="L17" i="9"/>
  <c r="E22" i="9"/>
  <c r="F22" i="9"/>
  <c r="A28" i="4"/>
  <c r="F27" i="4"/>
  <c r="AA12" i="15" l="1"/>
  <c r="AB12" i="15" s="1"/>
  <c r="AC12" i="15" s="1"/>
  <c r="M21" i="15"/>
  <c r="T20" i="15"/>
  <c r="Q21" i="15"/>
  <c r="J22" i="15"/>
  <c r="B13" i="15"/>
  <c r="D13" i="15" s="1"/>
  <c r="K13" i="15" s="1"/>
  <c r="O13" i="15" s="1"/>
  <c r="C13" i="15"/>
  <c r="M21" i="8"/>
  <c r="T20" i="8"/>
  <c r="N21" i="15"/>
  <c r="U20" i="15"/>
  <c r="U20" i="8"/>
  <c r="J21" i="8"/>
  <c r="Q20" i="8"/>
  <c r="Z21" i="10"/>
  <c r="Y21" i="10"/>
  <c r="E20" i="10"/>
  <c r="F20" i="10"/>
  <c r="A23" i="9"/>
  <c r="Y22" i="9"/>
  <c r="AD22" i="10"/>
  <c r="A22" i="10" s="1"/>
  <c r="H20" i="9"/>
  <c r="H20" i="10" s="1"/>
  <c r="D21" i="10"/>
  <c r="B21" i="10"/>
  <c r="L17" i="10"/>
  <c r="L19" i="9"/>
  <c r="M17" i="9"/>
  <c r="L18" i="10"/>
  <c r="E23" i="9"/>
  <c r="F23" i="9"/>
  <c r="A29" i="4"/>
  <c r="F28" i="4"/>
  <c r="M22" i="8" l="1"/>
  <c r="T21" i="8"/>
  <c r="R13" i="15"/>
  <c r="V13" i="15" s="1"/>
  <c r="X13" i="15" s="1"/>
  <c r="E13" i="15"/>
  <c r="J23" i="15"/>
  <c r="Q22" i="15"/>
  <c r="M22" i="15"/>
  <c r="T21" i="15"/>
  <c r="U21" i="15"/>
  <c r="N22" i="15"/>
  <c r="J22" i="8"/>
  <c r="Q21" i="8"/>
  <c r="U21" i="8"/>
  <c r="I20" i="9"/>
  <c r="J20" i="9" s="1"/>
  <c r="H21" i="9" s="1"/>
  <c r="H21" i="10" s="1"/>
  <c r="Y22" i="10"/>
  <c r="Z22" i="10"/>
  <c r="A24" i="9"/>
  <c r="Y23" i="9"/>
  <c r="AD23" i="10"/>
  <c r="A23" i="10" s="1"/>
  <c r="B22" i="10"/>
  <c r="D22" i="10"/>
  <c r="E21" i="10"/>
  <c r="F21" i="10"/>
  <c r="L19" i="10"/>
  <c r="M19" i="9"/>
  <c r="E24" i="9"/>
  <c r="F24" i="9"/>
  <c r="A30" i="4"/>
  <c r="F29" i="4"/>
  <c r="AA13" i="15" l="1"/>
  <c r="AB13" i="15" s="1"/>
  <c r="AC13" i="15" s="1"/>
  <c r="T22" i="15"/>
  <c r="M23" i="15"/>
  <c r="Q23" i="15"/>
  <c r="J24" i="15"/>
  <c r="B14" i="15"/>
  <c r="D14" i="15" s="1"/>
  <c r="K14" i="15" s="1"/>
  <c r="O14" i="15" s="1"/>
  <c r="C14" i="15"/>
  <c r="M23" i="8"/>
  <c r="T22" i="8"/>
  <c r="N23" i="15"/>
  <c r="U22" i="15"/>
  <c r="U22" i="8"/>
  <c r="J23" i="8"/>
  <c r="Q22" i="8"/>
  <c r="E22" i="10"/>
  <c r="K20" i="9"/>
  <c r="L20" i="9" s="1"/>
  <c r="M20" i="9" s="1"/>
  <c r="I21" i="9"/>
  <c r="J21" i="9" s="1"/>
  <c r="K21" i="9" s="1"/>
  <c r="L21" i="9" s="1"/>
  <c r="M21" i="9" s="1"/>
  <c r="A25" i="9"/>
  <c r="Y24" i="9"/>
  <c r="AD24" i="10"/>
  <c r="F22" i="10"/>
  <c r="Z23" i="10"/>
  <c r="Y23" i="10"/>
  <c r="D23" i="10"/>
  <c r="B23" i="10"/>
  <c r="F25" i="9"/>
  <c r="E25" i="9"/>
  <c r="A31" i="4"/>
  <c r="F30" i="4"/>
  <c r="M24" i="8" l="1"/>
  <c r="T23" i="8"/>
  <c r="R14" i="15"/>
  <c r="V14" i="15" s="1"/>
  <c r="X14" i="15" s="1"/>
  <c r="E14" i="15"/>
  <c r="M24" i="15"/>
  <c r="T23" i="15"/>
  <c r="Q24" i="15"/>
  <c r="J25" i="15"/>
  <c r="N24" i="15"/>
  <c r="U23" i="15"/>
  <c r="J24" i="8"/>
  <c r="Q23" i="8"/>
  <c r="U23" i="8"/>
  <c r="H22" i="9"/>
  <c r="H22" i="10" s="1"/>
  <c r="L20" i="10"/>
  <c r="D24" i="10"/>
  <c r="B24" i="10"/>
  <c r="A24" i="10"/>
  <c r="E23" i="10"/>
  <c r="F23" i="10"/>
  <c r="A26" i="9"/>
  <c r="AD25" i="10"/>
  <c r="L21" i="10"/>
  <c r="F26" i="9"/>
  <c r="E26" i="9"/>
  <c r="A32" i="4"/>
  <c r="F31" i="4"/>
  <c r="AA14" i="15" l="1"/>
  <c r="AB14" i="15" s="1"/>
  <c r="AC14" i="15" s="1"/>
  <c r="J26" i="15"/>
  <c r="Q25" i="15"/>
  <c r="T24" i="15"/>
  <c r="M25" i="15"/>
  <c r="C15" i="15"/>
  <c r="B15" i="15"/>
  <c r="D15" i="15" s="1"/>
  <c r="K15" i="15" s="1"/>
  <c r="O15" i="15" s="1"/>
  <c r="M25" i="8"/>
  <c r="T24" i="8"/>
  <c r="U24" i="15"/>
  <c r="N25" i="15"/>
  <c r="U24" i="8"/>
  <c r="J25" i="8"/>
  <c r="Q24" i="8"/>
  <c r="I22" i="9"/>
  <c r="J22" i="9" s="1"/>
  <c r="H23" i="9" s="1"/>
  <c r="H23" i="10" s="1"/>
  <c r="A25" i="10"/>
  <c r="D25" i="10"/>
  <c r="B25" i="10"/>
  <c r="A27" i="9"/>
  <c r="Y26" i="9"/>
  <c r="AD26" i="10"/>
  <c r="Z24" i="10"/>
  <c r="Y24" i="10"/>
  <c r="E24" i="10"/>
  <c r="F24" i="10"/>
  <c r="F27" i="9"/>
  <c r="E27" i="9"/>
  <c r="A33" i="4"/>
  <c r="F32" i="4"/>
  <c r="E15" i="15" l="1"/>
  <c r="R15" i="15"/>
  <c r="V15" i="15" s="1"/>
  <c r="X15" i="15" s="1"/>
  <c r="M26" i="8"/>
  <c r="T25" i="8"/>
  <c r="M26" i="15"/>
  <c r="T25" i="15"/>
  <c r="J27" i="15"/>
  <c r="Q26" i="15"/>
  <c r="N26" i="15"/>
  <c r="U25" i="15"/>
  <c r="J26" i="8"/>
  <c r="Q25" i="8"/>
  <c r="U25" i="8"/>
  <c r="I23" i="9"/>
  <c r="J23" i="9" s="1"/>
  <c r="K23" i="9" s="1"/>
  <c r="L23" i="9" s="1"/>
  <c r="M23" i="9" s="1"/>
  <c r="K22" i="9"/>
  <c r="L22" i="9" s="1"/>
  <c r="L22" i="10" s="1"/>
  <c r="D26" i="10"/>
  <c r="B26" i="10"/>
  <c r="A26" i="10"/>
  <c r="E25" i="10"/>
  <c r="F25" i="10"/>
  <c r="A28" i="9"/>
  <c r="Y27" i="9"/>
  <c r="AD27" i="10"/>
  <c r="Z25" i="10"/>
  <c r="E28" i="9"/>
  <c r="F28" i="9"/>
  <c r="A34" i="4"/>
  <c r="F33" i="4"/>
  <c r="AA15" i="15" l="1"/>
  <c r="AB15" i="15" s="1"/>
  <c r="AC15" i="15" s="1"/>
  <c r="J28" i="15"/>
  <c r="Q27" i="15"/>
  <c r="M27" i="8"/>
  <c r="T26" i="8"/>
  <c r="M27" i="15"/>
  <c r="T26" i="15"/>
  <c r="B16" i="15"/>
  <c r="D16" i="15" s="1"/>
  <c r="K16" i="15" s="1"/>
  <c r="O16" i="15" s="1"/>
  <c r="C16" i="15"/>
  <c r="N27" i="15"/>
  <c r="U26" i="15"/>
  <c r="U26" i="8"/>
  <c r="J27" i="8"/>
  <c r="Q26" i="8"/>
  <c r="H24" i="9"/>
  <c r="I24" i="9" s="1"/>
  <c r="J24" i="9" s="1"/>
  <c r="L23" i="10"/>
  <c r="M22" i="9"/>
  <c r="Z26" i="10"/>
  <c r="Y26" i="10"/>
  <c r="B27" i="10"/>
  <c r="D27" i="10"/>
  <c r="A29" i="9"/>
  <c r="AD28" i="10"/>
  <c r="A28" i="10" s="1"/>
  <c r="Z28" i="10" s="1"/>
  <c r="E26" i="10"/>
  <c r="F26" i="10"/>
  <c r="A27" i="10"/>
  <c r="F29" i="9"/>
  <c r="E29" i="9"/>
  <c r="A35" i="4"/>
  <c r="F34" i="4"/>
  <c r="M28" i="8" l="1"/>
  <c r="T27" i="8"/>
  <c r="E16" i="15"/>
  <c r="R16" i="15"/>
  <c r="V16" i="15" s="1"/>
  <c r="X16" i="15" s="1"/>
  <c r="M28" i="15"/>
  <c r="T27" i="15"/>
  <c r="Q28" i="15"/>
  <c r="J29" i="15"/>
  <c r="U27" i="15"/>
  <c r="N28" i="15"/>
  <c r="J28" i="8"/>
  <c r="Q27" i="8"/>
  <c r="U27" i="8"/>
  <c r="H24" i="10"/>
  <c r="E27" i="10"/>
  <c r="F27" i="10"/>
  <c r="B28" i="10"/>
  <c r="D28" i="10"/>
  <c r="A30" i="9"/>
  <c r="Y29" i="9"/>
  <c r="AD29" i="10"/>
  <c r="A29" i="10" s="1"/>
  <c r="Z27" i="10"/>
  <c r="Y27" i="10"/>
  <c r="K24" i="9"/>
  <c r="L24" i="9" s="1"/>
  <c r="H25" i="9"/>
  <c r="F30" i="9"/>
  <c r="E30" i="9"/>
  <c r="A36" i="4"/>
  <c r="F35" i="4"/>
  <c r="AA16" i="15" l="1"/>
  <c r="AB16" i="15" s="1"/>
  <c r="AC16" i="15" s="1"/>
  <c r="Q29" i="15"/>
  <c r="J30" i="15"/>
  <c r="M29" i="15"/>
  <c r="T28" i="15"/>
  <c r="B17" i="15"/>
  <c r="C17" i="15"/>
  <c r="M29" i="8"/>
  <c r="T28" i="8"/>
  <c r="N29" i="15"/>
  <c r="U28" i="15"/>
  <c r="U28" i="8"/>
  <c r="J29" i="8"/>
  <c r="Q28" i="8"/>
  <c r="Y29" i="10"/>
  <c r="Z29" i="10"/>
  <c r="A31" i="9"/>
  <c r="Y30" i="9"/>
  <c r="AD30" i="10"/>
  <c r="A30" i="10" s="1"/>
  <c r="E28" i="10"/>
  <c r="F28" i="10"/>
  <c r="B29" i="10"/>
  <c r="D29" i="10"/>
  <c r="H25" i="10"/>
  <c r="I25" i="9"/>
  <c r="J25" i="9" s="1"/>
  <c r="M24" i="9"/>
  <c r="L24" i="10"/>
  <c r="F31" i="9"/>
  <c r="E31" i="9"/>
  <c r="A37" i="4"/>
  <c r="F36" i="4"/>
  <c r="M30" i="8" l="1"/>
  <c r="T29" i="8"/>
  <c r="T29" i="15"/>
  <c r="M30" i="15"/>
  <c r="G17" i="15"/>
  <c r="G18" i="15" s="1"/>
  <c r="G19" i="15" s="1"/>
  <c r="G20" i="15" s="1"/>
  <c r="G21" i="15" s="1"/>
  <c r="G22" i="15" s="1"/>
  <c r="G23" i="15" s="1"/>
  <c r="G24" i="15" s="1"/>
  <c r="G25" i="15" s="1"/>
  <c r="G26" i="15" s="1"/>
  <c r="J31" i="15"/>
  <c r="Q30" i="15"/>
  <c r="R17" i="15"/>
  <c r="V17" i="15" s="1"/>
  <c r="U29" i="15"/>
  <c r="N30" i="15"/>
  <c r="J30" i="8"/>
  <c r="Q29" i="8"/>
  <c r="U29" i="8"/>
  <c r="Z30" i="10"/>
  <c r="Y30" i="10"/>
  <c r="D30" i="10"/>
  <c r="B30" i="10"/>
  <c r="A32" i="9"/>
  <c r="Y31" i="9"/>
  <c r="AD31" i="10"/>
  <c r="A31" i="10" s="1"/>
  <c r="E29" i="10"/>
  <c r="F29" i="10"/>
  <c r="K25" i="9"/>
  <c r="L25" i="9" s="1"/>
  <c r="H26" i="9"/>
  <c r="F32" i="9"/>
  <c r="E32" i="9"/>
  <c r="A38" i="4"/>
  <c r="F37" i="4"/>
  <c r="D17" i="15" l="1"/>
  <c r="K17" i="15" s="1"/>
  <c r="O17" i="15" s="1"/>
  <c r="X17" i="15" s="1"/>
  <c r="J32" i="15"/>
  <c r="Q31" i="15"/>
  <c r="M31" i="15"/>
  <c r="T30" i="15"/>
  <c r="M31" i="8"/>
  <c r="T30" i="8"/>
  <c r="N31" i="15"/>
  <c r="U30" i="15"/>
  <c r="U30" i="8"/>
  <c r="J31" i="8"/>
  <c r="Q30" i="8"/>
  <c r="Z31" i="10"/>
  <c r="Y31" i="10"/>
  <c r="E30" i="10"/>
  <c r="F30" i="10"/>
  <c r="B31" i="10"/>
  <c r="D31" i="10"/>
  <c r="A33" i="9"/>
  <c r="Y32" i="9"/>
  <c r="AD32" i="10"/>
  <c r="A32" i="10" s="1"/>
  <c r="I26" i="9"/>
  <c r="J26" i="9" s="1"/>
  <c r="H26" i="10"/>
  <c r="M25" i="9"/>
  <c r="L25" i="10"/>
  <c r="E33" i="9"/>
  <c r="F33" i="9"/>
  <c r="A39" i="4"/>
  <c r="F38" i="4"/>
  <c r="E17" i="15" l="1"/>
  <c r="AA17" i="15" s="1"/>
  <c r="AB17" i="15" s="1"/>
  <c r="AC17" i="15" s="1"/>
  <c r="M32" i="8"/>
  <c r="T31" i="8"/>
  <c r="B18" i="15"/>
  <c r="D18" i="15" s="1"/>
  <c r="K18" i="15" s="1"/>
  <c r="O18" i="15" s="1"/>
  <c r="M32" i="15"/>
  <c r="T31" i="15"/>
  <c r="Q32" i="15"/>
  <c r="J33" i="15"/>
  <c r="N32" i="15"/>
  <c r="U31" i="15"/>
  <c r="J32" i="8"/>
  <c r="Q31" i="8"/>
  <c r="U31" i="8"/>
  <c r="Z32" i="10"/>
  <c r="Y32" i="10"/>
  <c r="A34" i="9"/>
  <c r="Y33" i="9"/>
  <c r="AD33" i="10"/>
  <c r="E31" i="10"/>
  <c r="F31" i="10"/>
  <c r="D32" i="10"/>
  <c r="B32" i="10"/>
  <c r="K26" i="9"/>
  <c r="L26" i="9" s="1"/>
  <c r="H27" i="9"/>
  <c r="F34" i="9"/>
  <c r="E34" i="9"/>
  <c r="A40" i="4"/>
  <c r="F39" i="4"/>
  <c r="C18" i="15" l="1"/>
  <c r="E18" i="15" s="1"/>
  <c r="M33" i="15"/>
  <c r="T32" i="15"/>
  <c r="J34" i="15"/>
  <c r="Q33" i="15"/>
  <c r="M33" i="8"/>
  <c r="T32" i="8"/>
  <c r="N33" i="15"/>
  <c r="U32" i="15"/>
  <c r="U32" i="8"/>
  <c r="J33" i="8"/>
  <c r="Q32" i="8"/>
  <c r="B33" i="10"/>
  <c r="D33" i="10"/>
  <c r="A33" i="10"/>
  <c r="A35" i="9"/>
  <c r="Y34" i="9"/>
  <c r="AD34" i="10"/>
  <c r="A34" i="10" s="1"/>
  <c r="E32" i="10"/>
  <c r="F32" i="10"/>
  <c r="I27" i="9"/>
  <c r="J27" i="9" s="1"/>
  <c r="H27" i="10"/>
  <c r="M26" i="9"/>
  <c r="L26" i="10"/>
  <c r="F35" i="9"/>
  <c r="E35" i="9"/>
  <c r="A41" i="4"/>
  <c r="F40" i="4"/>
  <c r="R18" i="15" l="1"/>
  <c r="V18" i="15" s="1"/>
  <c r="X18" i="15" s="1"/>
  <c r="AA18" i="15"/>
  <c r="AB18" i="15" s="1"/>
  <c r="AC18" i="15" s="1"/>
  <c r="M34" i="8"/>
  <c r="T33" i="8"/>
  <c r="C19" i="15"/>
  <c r="B19" i="15"/>
  <c r="D19" i="15" s="1"/>
  <c r="K19" i="15" s="1"/>
  <c r="O19" i="15" s="1"/>
  <c r="Q34" i="15"/>
  <c r="J35" i="15"/>
  <c r="T33" i="15"/>
  <c r="M34" i="15"/>
  <c r="N34" i="15"/>
  <c r="U33" i="15"/>
  <c r="J34" i="8"/>
  <c r="Q33" i="8"/>
  <c r="U33" i="8"/>
  <c r="Y33" i="10"/>
  <c r="Z33" i="10"/>
  <c r="Z34" i="10"/>
  <c r="Y34" i="10"/>
  <c r="D34" i="10"/>
  <c r="B34" i="10"/>
  <c r="A36" i="9"/>
  <c r="AD35" i="10"/>
  <c r="A35" i="10" s="1"/>
  <c r="E33" i="10"/>
  <c r="F33" i="10"/>
  <c r="K27" i="9"/>
  <c r="L27" i="9" s="1"/>
  <c r="H28" i="9"/>
  <c r="F36" i="9"/>
  <c r="E36" i="9"/>
  <c r="A42" i="4"/>
  <c r="F41" i="4"/>
  <c r="T34" i="15" l="1"/>
  <c r="M35" i="15"/>
  <c r="R19" i="15"/>
  <c r="V19" i="15" s="1"/>
  <c r="X19" i="15" s="1"/>
  <c r="E19" i="15"/>
  <c r="J36" i="15"/>
  <c r="Q36" i="15" s="1"/>
  <c r="Q35" i="15"/>
  <c r="M35" i="8"/>
  <c r="T34" i="8"/>
  <c r="N35" i="15"/>
  <c r="U34" i="15"/>
  <c r="U34" i="8"/>
  <c r="J35" i="8"/>
  <c r="Q34" i="8"/>
  <c r="Z35" i="10"/>
  <c r="A37" i="9"/>
  <c r="Y36" i="9"/>
  <c r="AD36" i="10"/>
  <c r="A36" i="10" s="1"/>
  <c r="E34" i="10"/>
  <c r="F34" i="10"/>
  <c r="D35" i="10"/>
  <c r="B35" i="10"/>
  <c r="I28" i="9"/>
  <c r="J28" i="9" s="1"/>
  <c r="H28" i="10"/>
  <c r="M27" i="9"/>
  <c r="L27" i="10"/>
  <c r="E37" i="9"/>
  <c r="F37" i="9"/>
  <c r="A43" i="4"/>
  <c r="F42" i="4"/>
  <c r="AA19" i="15" l="1"/>
  <c r="AB19" i="15" s="1"/>
  <c r="AC19" i="15" s="1"/>
  <c r="M36" i="8"/>
  <c r="T36" i="8" s="1"/>
  <c r="T35" i="8"/>
  <c r="C20" i="15"/>
  <c r="B20" i="15"/>
  <c r="D20" i="15" s="1"/>
  <c r="K20" i="15" s="1"/>
  <c r="O20" i="15" s="1"/>
  <c r="M36" i="15"/>
  <c r="T36" i="15" s="1"/>
  <c r="T35" i="15"/>
  <c r="N36" i="15"/>
  <c r="U36" i="15" s="1"/>
  <c r="U35" i="15"/>
  <c r="J36" i="8"/>
  <c r="Q36" i="8" s="1"/>
  <c r="Q35" i="8"/>
  <c r="U36" i="8"/>
  <c r="U35" i="8"/>
  <c r="D36" i="10"/>
  <c r="B36" i="10"/>
  <c r="Y37" i="9"/>
  <c r="AD37" i="10"/>
  <c r="A37" i="10" s="1"/>
  <c r="Y36" i="10"/>
  <c r="Z36" i="10"/>
  <c r="E35" i="10"/>
  <c r="F35" i="10"/>
  <c r="K28" i="9"/>
  <c r="L28" i="9" s="1"/>
  <c r="H29" i="9"/>
  <c r="F5" i="9"/>
  <c r="A44" i="4"/>
  <c r="F43" i="4"/>
  <c r="R20" i="15" l="1"/>
  <c r="V20" i="15" s="1"/>
  <c r="X20" i="15" s="1"/>
  <c r="E20" i="15"/>
  <c r="D13" i="11"/>
  <c r="C13" i="11"/>
  <c r="Z37" i="10"/>
  <c r="Y37" i="10"/>
  <c r="B37" i="10"/>
  <c r="B5" i="10" s="1"/>
  <c r="D37" i="10"/>
  <c r="D5" i="10" s="1"/>
  <c r="E36" i="10"/>
  <c r="F36" i="10"/>
  <c r="I29" i="9"/>
  <c r="J29" i="9" s="1"/>
  <c r="H29" i="10"/>
  <c r="M28" i="9"/>
  <c r="L28" i="10"/>
  <c r="A45" i="4"/>
  <c r="F44" i="4"/>
  <c r="AA20" i="15" l="1"/>
  <c r="AB20" i="15" s="1"/>
  <c r="AC20" i="15" s="1"/>
  <c r="C21" i="15"/>
  <c r="B21" i="15"/>
  <c r="D21" i="15" s="1"/>
  <c r="K21" i="15" s="1"/>
  <c r="O21" i="15" s="1"/>
  <c r="D13" i="14"/>
  <c r="C13" i="14"/>
  <c r="E37" i="10"/>
  <c r="F37" i="10"/>
  <c r="F5" i="10" s="1"/>
  <c r="K29" i="9"/>
  <c r="L29" i="9" s="1"/>
  <c r="H30" i="9"/>
  <c r="A46" i="4"/>
  <c r="F45" i="4"/>
  <c r="R21" i="15" l="1"/>
  <c r="V21" i="15" s="1"/>
  <c r="X21" i="15" s="1"/>
  <c r="E21" i="15"/>
  <c r="H30" i="10"/>
  <c r="I30" i="9"/>
  <c r="J30" i="9" s="1"/>
  <c r="M29" i="9"/>
  <c r="L29" i="10"/>
  <c r="A47" i="4"/>
  <c r="F46" i="4"/>
  <c r="AA21" i="15" l="1"/>
  <c r="AB21" i="15" s="1"/>
  <c r="AC21" i="15" s="1"/>
  <c r="B22" i="15"/>
  <c r="D22" i="15" s="1"/>
  <c r="K22" i="15" s="1"/>
  <c r="O22" i="15" s="1"/>
  <c r="C22" i="15"/>
  <c r="K30" i="9"/>
  <c r="H31" i="9"/>
  <c r="A48" i="4"/>
  <c r="F47" i="4"/>
  <c r="R22" i="15" l="1"/>
  <c r="V22" i="15" s="1"/>
  <c r="X22" i="15" s="1"/>
  <c r="E22" i="15"/>
  <c r="H31" i="10"/>
  <c r="I31" i="9"/>
  <c r="J31" i="9" s="1"/>
  <c r="L30" i="9"/>
  <c r="L30" i="10" s="1"/>
  <c r="A49" i="4"/>
  <c r="F48" i="4"/>
  <c r="AA22" i="15" l="1"/>
  <c r="AB22" i="15" s="1"/>
  <c r="AC22" i="15" s="1"/>
  <c r="C23" i="15"/>
  <c r="B23" i="15"/>
  <c r="D23" i="15" s="1"/>
  <c r="K23" i="15" s="1"/>
  <c r="O23" i="15" s="1"/>
  <c r="D20" i="11"/>
  <c r="D15" i="11"/>
  <c r="M30" i="9"/>
  <c r="H32" i="9"/>
  <c r="K31" i="9"/>
  <c r="A50" i="4"/>
  <c r="F49" i="4"/>
  <c r="R23" i="15" l="1"/>
  <c r="V23" i="15" s="1"/>
  <c r="X23" i="15" s="1"/>
  <c r="E23" i="15"/>
  <c r="L31" i="9"/>
  <c r="M31" i="9" s="1"/>
  <c r="D22" i="11" s="1"/>
  <c r="D57" i="11" s="1"/>
  <c r="D16" i="11"/>
  <c r="D55" i="11" s="1"/>
  <c r="H32" i="10"/>
  <c r="I32" i="9"/>
  <c r="J32" i="9" s="1"/>
  <c r="K32" i="9" s="1"/>
  <c r="A51" i="4"/>
  <c r="F50" i="4"/>
  <c r="AA23" i="15" l="1"/>
  <c r="AB23" i="15" s="1"/>
  <c r="AC23" i="15" s="1"/>
  <c r="B24" i="15"/>
  <c r="D24" i="15" s="1"/>
  <c r="K24" i="15" s="1"/>
  <c r="O24" i="15" s="1"/>
  <c r="C24" i="15"/>
  <c r="L31" i="10"/>
  <c r="D18" i="11"/>
  <c r="D56" i="11" s="1"/>
  <c r="L32" i="9"/>
  <c r="L32" i="10" s="1"/>
  <c r="H33" i="9"/>
  <c r="A52" i="4"/>
  <c r="F51" i="4"/>
  <c r="R24" i="15" l="1"/>
  <c r="V24" i="15" s="1"/>
  <c r="X24" i="15" s="1"/>
  <c r="E24" i="15"/>
  <c r="I33" i="9"/>
  <c r="J33" i="9" s="1"/>
  <c r="K33" i="9" s="1"/>
  <c r="L33" i="9" s="1"/>
  <c r="M33" i="9" s="1"/>
  <c r="H33" i="10"/>
  <c r="M32" i="9"/>
  <c r="A53" i="4"/>
  <c r="F52" i="4"/>
  <c r="AA24" i="15" l="1"/>
  <c r="AB24" i="15" s="1"/>
  <c r="AC24" i="15" s="1"/>
  <c r="B25" i="15"/>
  <c r="D25" i="15" s="1"/>
  <c r="K25" i="15" s="1"/>
  <c r="O25" i="15" s="1"/>
  <c r="C25" i="15"/>
  <c r="L33" i="10"/>
  <c r="H34" i="9"/>
  <c r="A54" i="4"/>
  <c r="F53" i="4"/>
  <c r="R25" i="15" l="1"/>
  <c r="V25" i="15" s="1"/>
  <c r="X25" i="15" s="1"/>
  <c r="E25" i="15"/>
  <c r="H34" i="10"/>
  <c r="I34" i="9"/>
  <c r="J34" i="9" s="1"/>
  <c r="A55" i="4"/>
  <c r="F54" i="4"/>
  <c r="AA25" i="15" l="1"/>
  <c r="AB25" i="15" s="1"/>
  <c r="AC25" i="15" s="1"/>
  <c r="C26" i="15"/>
  <c r="B26" i="15"/>
  <c r="D26" i="15" s="1"/>
  <c r="K26" i="15" s="1"/>
  <c r="O26" i="15" s="1"/>
  <c r="H35" i="9"/>
  <c r="K34" i="9"/>
  <c r="A56" i="4"/>
  <c r="F55" i="4"/>
  <c r="E26" i="15" l="1"/>
  <c r="R26" i="15"/>
  <c r="V26" i="15" s="1"/>
  <c r="X26" i="15" s="1"/>
  <c r="L34" i="9"/>
  <c r="L34" i="10" s="1"/>
  <c r="H35" i="10"/>
  <c r="I35" i="9"/>
  <c r="J35" i="9" s="1"/>
  <c r="K35" i="9" s="1"/>
  <c r="L35" i="9" s="1"/>
  <c r="A57" i="4"/>
  <c r="F56" i="4"/>
  <c r="AA26" i="15" l="1"/>
  <c r="AB26" i="15" s="1"/>
  <c r="AC26" i="15" s="1"/>
  <c r="B27" i="15"/>
  <c r="C27" i="15"/>
  <c r="M35" i="9"/>
  <c r="L35" i="10"/>
  <c r="H36" i="9"/>
  <c r="M34" i="9"/>
  <c r="A58" i="4"/>
  <c r="F57" i="4"/>
  <c r="R27" i="15" l="1"/>
  <c r="V27" i="15" s="1"/>
  <c r="B38" i="15"/>
  <c r="G27" i="15"/>
  <c r="G28" i="15" s="1"/>
  <c r="G29" i="15" s="1"/>
  <c r="G30" i="15" s="1"/>
  <c r="G31" i="15" s="1"/>
  <c r="G32" i="15" s="1"/>
  <c r="G33" i="15" s="1"/>
  <c r="G34" i="15" s="1"/>
  <c r="G35" i="15" s="1"/>
  <c r="G36" i="15" s="1"/>
  <c r="I36" i="9"/>
  <c r="J36" i="9" s="1"/>
  <c r="H37" i="9" s="1"/>
  <c r="H36" i="10"/>
  <c r="A59" i="4"/>
  <c r="F58" i="4"/>
  <c r="D27" i="15" l="1"/>
  <c r="K27" i="15" s="1"/>
  <c r="O27" i="15" s="1"/>
  <c r="X27" i="15" s="1"/>
  <c r="H37" i="10"/>
  <c r="I37" i="9"/>
  <c r="J37" i="9" s="1"/>
  <c r="K37" i="9" s="1"/>
  <c r="L37" i="9" s="1"/>
  <c r="L37" i="10" s="1"/>
  <c r="K36" i="9"/>
  <c r="A60" i="4"/>
  <c r="F59" i="4"/>
  <c r="E27" i="15" l="1"/>
  <c r="AA27" i="15" s="1"/>
  <c r="AB27" i="15" s="1"/>
  <c r="AC27" i="15" s="1"/>
  <c r="B28" i="15"/>
  <c r="D28" i="15" s="1"/>
  <c r="K28" i="15" s="1"/>
  <c r="O28" i="15" s="1"/>
  <c r="M37" i="9"/>
  <c r="J5" i="9"/>
  <c r="L36" i="9"/>
  <c r="K5" i="9"/>
  <c r="A61" i="4"/>
  <c r="F60" i="4"/>
  <c r="C28" i="15" l="1"/>
  <c r="E28" i="15" s="1"/>
  <c r="M36" i="9"/>
  <c r="M5" i="9" s="1"/>
  <c r="L36" i="10"/>
  <c r="L5" i="9"/>
  <c r="A62" i="4"/>
  <c r="F61" i="4"/>
  <c r="R28" i="15" l="1"/>
  <c r="V28" i="15" s="1"/>
  <c r="X28" i="15" s="1"/>
  <c r="AA28" i="15"/>
  <c r="AB28" i="15" s="1"/>
  <c r="AC28" i="15" s="1"/>
  <c r="B29" i="15"/>
  <c r="D29" i="15" s="1"/>
  <c r="K29" i="15" s="1"/>
  <c r="O29" i="15" s="1"/>
  <c r="C29" i="15"/>
  <c r="A63" i="4"/>
  <c r="F62" i="4"/>
  <c r="R29" i="15" l="1"/>
  <c r="V29" i="15" s="1"/>
  <c r="X29" i="15" s="1"/>
  <c r="E29" i="15"/>
  <c r="A64" i="4"/>
  <c r="F63" i="4"/>
  <c r="AA29" i="15" l="1"/>
  <c r="AB29" i="15" s="1"/>
  <c r="AC29" i="15" s="1"/>
  <c r="B30" i="15"/>
  <c r="D30" i="15" s="1"/>
  <c r="K30" i="15" s="1"/>
  <c r="O30" i="15" s="1"/>
  <c r="C30" i="15"/>
  <c r="A65" i="4"/>
  <c r="F64" i="4"/>
  <c r="E30" i="15" l="1"/>
  <c r="R30" i="15"/>
  <c r="V30" i="15" s="1"/>
  <c r="X30" i="15" s="1"/>
  <c r="A66" i="4"/>
  <c r="F65" i="4"/>
  <c r="AA30" i="15" l="1"/>
  <c r="AB30" i="15" s="1"/>
  <c r="AC30" i="15" s="1"/>
  <c r="C31" i="15"/>
  <c r="B31" i="15"/>
  <c r="D31" i="15" s="1"/>
  <c r="K31" i="15" s="1"/>
  <c r="O31" i="15" s="1"/>
  <c r="A67" i="4"/>
  <c r="F66" i="4"/>
  <c r="R31" i="15" l="1"/>
  <c r="V31" i="15" s="1"/>
  <c r="X31" i="15" s="1"/>
  <c r="E31" i="15"/>
  <c r="A68" i="4"/>
  <c r="F67" i="4"/>
  <c r="AA31" i="15" l="1"/>
  <c r="AB31" i="15" s="1"/>
  <c r="AC31" i="15" s="1"/>
  <c r="B32" i="15"/>
  <c r="D32" i="15" s="1"/>
  <c r="K32" i="15" s="1"/>
  <c r="O32" i="15" s="1"/>
  <c r="C32" i="15"/>
  <c r="A69" i="4"/>
  <c r="F68" i="4"/>
  <c r="R32" i="15" l="1"/>
  <c r="V32" i="15" s="1"/>
  <c r="X32" i="15" s="1"/>
  <c r="E32" i="15"/>
  <c r="A70" i="4"/>
  <c r="F69" i="4"/>
  <c r="AA32" i="15" l="1"/>
  <c r="AB32" i="15" s="1"/>
  <c r="AC32" i="15" s="1"/>
  <c r="C33" i="15"/>
  <c r="B33" i="15"/>
  <c r="D33" i="15" s="1"/>
  <c r="K33" i="15" s="1"/>
  <c r="O33" i="15" s="1"/>
  <c r="A71" i="4"/>
  <c r="F70" i="4"/>
  <c r="R33" i="15" l="1"/>
  <c r="V33" i="15" s="1"/>
  <c r="X33" i="15" s="1"/>
  <c r="E33" i="15"/>
  <c r="A72" i="4"/>
  <c r="F71" i="4"/>
  <c r="AA33" i="15" l="1"/>
  <c r="AB33" i="15" s="1"/>
  <c r="AC33" i="15" s="1"/>
  <c r="C34" i="15"/>
  <c r="B34" i="15"/>
  <c r="D34" i="15" s="1"/>
  <c r="K34" i="15" s="1"/>
  <c r="O34" i="15" s="1"/>
  <c r="A73" i="4"/>
  <c r="F72" i="4"/>
  <c r="E34" i="15" l="1"/>
  <c r="R34" i="15"/>
  <c r="V34" i="15" s="1"/>
  <c r="X34" i="15" s="1"/>
  <c r="A74" i="4"/>
  <c r="F73" i="4"/>
  <c r="AA34" i="15" l="1"/>
  <c r="AB34" i="15" s="1"/>
  <c r="AC34" i="15" s="1"/>
  <c r="C35" i="15"/>
  <c r="B35" i="15"/>
  <c r="D35" i="15" s="1"/>
  <c r="K35" i="15" s="1"/>
  <c r="O35" i="15" s="1"/>
  <c r="A75" i="4"/>
  <c r="F74" i="4"/>
  <c r="R35" i="15" l="1"/>
  <c r="V35" i="15" s="1"/>
  <c r="E35" i="15"/>
  <c r="AA35" i="15" s="1"/>
  <c r="AB35" i="15" s="1"/>
  <c r="AC35" i="15" s="1"/>
  <c r="A76" i="4"/>
  <c r="F75" i="4"/>
  <c r="X35" i="15" l="1"/>
  <c r="C36" i="15"/>
  <c r="B36" i="15"/>
  <c r="D36" i="15" s="1"/>
  <c r="K36" i="15" s="1"/>
  <c r="O36" i="15" s="1"/>
  <c r="O38" i="15" s="1"/>
  <c r="A77" i="4"/>
  <c r="F76" i="4"/>
  <c r="E36" i="15" l="1"/>
  <c r="AA36" i="15" s="1"/>
  <c r="AB36" i="15" s="1"/>
  <c r="AC36" i="15" s="1"/>
  <c r="R36" i="15"/>
  <c r="V36" i="15" s="1"/>
  <c r="A78" i="4"/>
  <c r="F77" i="4"/>
  <c r="X36" i="15" l="1"/>
  <c r="X38" i="15" s="1"/>
  <c r="V38" i="15"/>
  <c r="A79" i="4"/>
  <c r="F78" i="4"/>
  <c r="A80" i="4" l="1"/>
  <c r="F79" i="4"/>
  <c r="A81" i="4" l="1"/>
  <c r="F80" i="4"/>
  <c r="A82" i="4" l="1"/>
  <c r="F81" i="4"/>
  <c r="A83" i="4" l="1"/>
  <c r="F82" i="4"/>
  <c r="A84" i="4" l="1"/>
  <c r="F83" i="4"/>
  <c r="A85" i="4" l="1"/>
  <c r="F84" i="4"/>
  <c r="A86" i="4" l="1"/>
  <c r="F85" i="4"/>
  <c r="A87" i="4" l="1"/>
  <c r="F86" i="4"/>
  <c r="A88" i="4" l="1"/>
  <c r="F87" i="4"/>
  <c r="A89" i="4" l="1"/>
  <c r="F88" i="4"/>
  <c r="A90" i="4" l="1"/>
  <c r="F89" i="4"/>
  <c r="A91" i="4" l="1"/>
  <c r="F90" i="4"/>
  <c r="A92" i="4" l="1"/>
  <c r="F91" i="4"/>
  <c r="A93" i="4" l="1"/>
  <c r="F92" i="4"/>
  <c r="A94" i="4" l="1"/>
  <c r="F93" i="4"/>
  <c r="A95" i="4" l="1"/>
  <c r="F94" i="4"/>
  <c r="A96" i="4" l="1"/>
  <c r="F95" i="4"/>
  <c r="A97" i="4" l="1"/>
  <c r="F96" i="4"/>
  <c r="A98" i="4" l="1"/>
  <c r="F97" i="4"/>
  <c r="A99" i="4" l="1"/>
  <c r="F98" i="4"/>
  <c r="A100" i="4" l="1"/>
  <c r="F99" i="4"/>
  <c r="A101" i="4" l="1"/>
  <c r="F100" i="4"/>
  <c r="A102" i="4" l="1"/>
  <c r="F101" i="4"/>
  <c r="A103" i="4" l="1"/>
  <c r="F102" i="4"/>
  <c r="A104" i="4" l="1"/>
  <c r="F103" i="4"/>
  <c r="A105" i="4" l="1"/>
  <c r="F104" i="4"/>
  <c r="A106" i="4" l="1"/>
  <c r="F105" i="4"/>
  <c r="A107" i="4" l="1"/>
  <c r="F106" i="4"/>
  <c r="A108" i="4" l="1"/>
  <c r="F107" i="4"/>
  <c r="A109" i="4" l="1"/>
  <c r="F108" i="4"/>
  <c r="A110" i="4" l="1"/>
  <c r="F109" i="4"/>
  <c r="A111" i="4" l="1"/>
  <c r="F110" i="4"/>
  <c r="F111" i="4" l="1"/>
  <c r="A112" i="4"/>
  <c r="A113" i="4" l="1"/>
  <c r="F112" i="4"/>
  <c r="F113" i="4" l="1"/>
  <c r="A114" i="4"/>
  <c r="A115" i="4" l="1"/>
  <c r="F114" i="4"/>
  <c r="A116" i="4" l="1"/>
  <c r="F115" i="4"/>
  <c r="A117" i="4" l="1"/>
  <c r="F116" i="4"/>
  <c r="A118" i="4" l="1"/>
  <c r="F117" i="4"/>
  <c r="A119" i="4" l="1"/>
  <c r="F118" i="4"/>
  <c r="A120" i="4" l="1"/>
  <c r="F119" i="4"/>
  <c r="A121" i="4" l="1"/>
  <c r="F120" i="4"/>
  <c r="A122" i="4" l="1"/>
  <c r="F121" i="4"/>
  <c r="A123" i="4" l="1"/>
  <c r="F122" i="4"/>
  <c r="A124" i="4" l="1"/>
  <c r="F123" i="4"/>
  <c r="F124" i="4" l="1"/>
  <c r="A125" i="4"/>
  <c r="A126" i="4" l="1"/>
  <c r="F125" i="4"/>
  <c r="A127" i="4" l="1"/>
  <c r="F126" i="4"/>
  <c r="A128" i="4" l="1"/>
  <c r="F127" i="4"/>
  <c r="A129" i="4" l="1"/>
  <c r="F128" i="4"/>
  <c r="A130" i="4" l="1"/>
  <c r="F129" i="4"/>
  <c r="A131" i="4" l="1"/>
  <c r="F130" i="4"/>
  <c r="A132" i="4" l="1"/>
  <c r="F131" i="4"/>
  <c r="A133" i="4" l="1"/>
  <c r="F132" i="4"/>
  <c r="A134" i="4" l="1"/>
  <c r="F133" i="4"/>
  <c r="A135" i="4" l="1"/>
  <c r="F134" i="4"/>
  <c r="A136" i="4" l="1"/>
  <c r="F135" i="4"/>
  <c r="A137" i="4" l="1"/>
  <c r="F136" i="4"/>
  <c r="F137" i="4" l="1"/>
  <c r="A138" i="4"/>
  <c r="A139" i="4" l="1"/>
  <c r="F138" i="4"/>
  <c r="A140" i="4" l="1"/>
  <c r="F139" i="4"/>
  <c r="A141" i="4" l="1"/>
  <c r="F140" i="4"/>
  <c r="A142" i="4" l="1"/>
  <c r="F141" i="4"/>
  <c r="A143" i="4" l="1"/>
  <c r="F142" i="4"/>
  <c r="A144" i="4" l="1"/>
  <c r="F143" i="4"/>
  <c r="A145" i="4" l="1"/>
  <c r="F144" i="4"/>
  <c r="A146" i="4" l="1"/>
  <c r="F145" i="4"/>
  <c r="A147" i="4" l="1"/>
  <c r="F146" i="4"/>
  <c r="A148" i="4" l="1"/>
  <c r="F147" i="4"/>
  <c r="A149" i="4" l="1"/>
  <c r="F148" i="4"/>
  <c r="A150" i="4" l="1"/>
  <c r="F149" i="4"/>
  <c r="A151" i="4" l="1"/>
  <c r="F150" i="4"/>
  <c r="A152" i="4" l="1"/>
  <c r="F151" i="4"/>
  <c r="A153" i="4" l="1"/>
  <c r="F152" i="4"/>
  <c r="A154" i="4" l="1"/>
  <c r="F153" i="4"/>
  <c r="A155" i="4" l="1"/>
  <c r="F154" i="4"/>
  <c r="A156" i="4" l="1"/>
  <c r="F155" i="4"/>
  <c r="A157" i="4" l="1"/>
  <c r="F156" i="4"/>
  <c r="A158" i="4" l="1"/>
  <c r="F157" i="4"/>
  <c r="A159" i="4" l="1"/>
  <c r="F158" i="4"/>
  <c r="A160" i="4" l="1"/>
  <c r="F159" i="4"/>
  <c r="A161" i="4" l="1"/>
  <c r="F160" i="4"/>
  <c r="A162" i="4" l="1"/>
  <c r="F161" i="4"/>
  <c r="A163" i="4" l="1"/>
  <c r="F162" i="4"/>
  <c r="A164" i="4" l="1"/>
  <c r="F163" i="4"/>
  <c r="A165" i="4" l="1"/>
  <c r="F164" i="4"/>
  <c r="A166" i="4" l="1"/>
  <c r="F165" i="4"/>
  <c r="A167" i="4" l="1"/>
  <c r="F166" i="4"/>
  <c r="A168" i="4" l="1"/>
  <c r="F167" i="4"/>
  <c r="A169" i="4" l="1"/>
  <c r="F168" i="4"/>
  <c r="A170" i="4" l="1"/>
  <c r="F169" i="4"/>
  <c r="A171" i="4" l="1"/>
  <c r="F170" i="4"/>
  <c r="A172" i="4" l="1"/>
  <c r="F171" i="4"/>
  <c r="A173" i="4" l="1"/>
  <c r="F172" i="4"/>
  <c r="A174" i="4" l="1"/>
  <c r="F173" i="4"/>
  <c r="A175" i="4" l="1"/>
  <c r="F174" i="4"/>
  <c r="A176" i="4" l="1"/>
  <c r="F175" i="4"/>
  <c r="A177" i="4" l="1"/>
  <c r="F176" i="4"/>
  <c r="A178" i="4" l="1"/>
  <c r="F177" i="4"/>
  <c r="A179" i="4" l="1"/>
  <c r="F178" i="4"/>
  <c r="A180" i="4" l="1"/>
  <c r="F179" i="4"/>
  <c r="A181" i="4" l="1"/>
  <c r="F180" i="4"/>
  <c r="A182" i="4" l="1"/>
  <c r="F181" i="4"/>
  <c r="A183" i="4" l="1"/>
  <c r="F182" i="4"/>
  <c r="A184" i="4" l="1"/>
  <c r="F183" i="4"/>
  <c r="A185" i="4" l="1"/>
  <c r="F184" i="4"/>
  <c r="A186" i="4" l="1"/>
  <c r="F185" i="4"/>
  <c r="A187" i="4" l="1"/>
  <c r="F186" i="4"/>
  <c r="A188" i="4" l="1"/>
  <c r="F187" i="4"/>
  <c r="A189" i="4" l="1"/>
  <c r="F188" i="4"/>
  <c r="A190" i="4" l="1"/>
  <c r="F189" i="4"/>
  <c r="A191" i="4" l="1"/>
  <c r="F190" i="4"/>
  <c r="A192" i="4" l="1"/>
  <c r="F191" i="4"/>
  <c r="A193" i="4" l="1"/>
  <c r="F192" i="4"/>
  <c r="A194" i="4" l="1"/>
  <c r="F193" i="4"/>
  <c r="A195" i="4" l="1"/>
  <c r="F194" i="4"/>
  <c r="A196" i="4" l="1"/>
  <c r="F195" i="4"/>
  <c r="A197" i="4" l="1"/>
  <c r="F196" i="4"/>
  <c r="A198" i="4" l="1"/>
  <c r="F197" i="4"/>
  <c r="A199" i="4" l="1"/>
  <c r="F198" i="4"/>
  <c r="A200" i="4" l="1"/>
  <c r="F199" i="4"/>
  <c r="A201" i="4" l="1"/>
  <c r="F200" i="4"/>
  <c r="A202" i="4" l="1"/>
  <c r="F201" i="4"/>
  <c r="A203" i="4" l="1"/>
  <c r="F202" i="4"/>
  <c r="A204" i="4" l="1"/>
  <c r="F203" i="4"/>
  <c r="A205" i="4" l="1"/>
  <c r="F204" i="4"/>
  <c r="A206" i="4" l="1"/>
  <c r="F205" i="4"/>
  <c r="A207" i="4" l="1"/>
  <c r="F206" i="4"/>
  <c r="A208" i="4" l="1"/>
  <c r="F207" i="4"/>
  <c r="A209" i="4" l="1"/>
  <c r="F208" i="4"/>
  <c r="A210" i="4" l="1"/>
  <c r="F209" i="4"/>
  <c r="A211" i="4" l="1"/>
  <c r="F210" i="4"/>
  <c r="A212" i="4" l="1"/>
  <c r="F211" i="4"/>
  <c r="A213" i="4" l="1"/>
  <c r="F212" i="4"/>
  <c r="F213" i="4" l="1"/>
  <c r="A214" i="4"/>
  <c r="A215" i="4" l="1"/>
  <c r="F214" i="4"/>
  <c r="A216" i="4" l="1"/>
  <c r="F215" i="4"/>
  <c r="A217" i="4" l="1"/>
  <c r="F216" i="4"/>
  <c r="A218" i="4" l="1"/>
  <c r="F217" i="4"/>
  <c r="A219" i="4" l="1"/>
  <c r="F218" i="4"/>
  <c r="A220" i="4" l="1"/>
  <c r="F219" i="4"/>
  <c r="A221" i="4" l="1"/>
  <c r="F220" i="4"/>
  <c r="A222" i="4" l="1"/>
  <c r="F221" i="4"/>
  <c r="A223" i="4" l="1"/>
  <c r="F222" i="4"/>
  <c r="A224" i="4" l="1"/>
  <c r="F223" i="4"/>
  <c r="A225" i="4" l="1"/>
  <c r="F224" i="4"/>
  <c r="A226" i="4" l="1"/>
  <c r="F225" i="4"/>
  <c r="A227" i="4" l="1"/>
  <c r="F226" i="4"/>
  <c r="A228" i="4" l="1"/>
  <c r="F227" i="4"/>
  <c r="A229" i="4" l="1"/>
  <c r="F228" i="4"/>
  <c r="A230" i="4" l="1"/>
  <c r="F229" i="4"/>
  <c r="A231" i="4" l="1"/>
  <c r="F230" i="4"/>
  <c r="A232" i="4" l="1"/>
  <c r="F231" i="4"/>
  <c r="A233" i="4" l="1"/>
  <c r="F232" i="4"/>
  <c r="A234" i="4" l="1"/>
  <c r="F233" i="4"/>
  <c r="A235" i="4" l="1"/>
  <c r="F234" i="4"/>
  <c r="A236" i="4" l="1"/>
  <c r="F235" i="4"/>
  <c r="A237" i="4" l="1"/>
  <c r="F236" i="4"/>
  <c r="A238" i="4" l="1"/>
  <c r="F237" i="4"/>
  <c r="A239" i="4" l="1"/>
  <c r="F238" i="4"/>
  <c r="A240" i="4" l="1"/>
  <c r="F239" i="4"/>
  <c r="A241" i="4" l="1"/>
  <c r="F240" i="4"/>
  <c r="A242" i="4" l="1"/>
  <c r="F241" i="4"/>
  <c r="A243" i="4" l="1"/>
  <c r="F242" i="4"/>
  <c r="A244" i="4" l="1"/>
  <c r="F243" i="4"/>
  <c r="A245" i="4" l="1"/>
  <c r="F244" i="4"/>
  <c r="A246" i="4" l="1"/>
  <c r="F245" i="4"/>
  <c r="A247" i="4" l="1"/>
  <c r="F246" i="4"/>
  <c r="A248" i="4" l="1"/>
  <c r="F247" i="4"/>
  <c r="A249" i="4" l="1"/>
  <c r="F248" i="4"/>
  <c r="A250" i="4" l="1"/>
  <c r="F249" i="4"/>
  <c r="A251" i="4" l="1"/>
  <c r="F250" i="4"/>
  <c r="A252" i="4" l="1"/>
  <c r="F251" i="4"/>
  <c r="A253" i="4" l="1"/>
  <c r="F252" i="4"/>
  <c r="A254" i="4" l="1"/>
  <c r="F253" i="4"/>
  <c r="A255" i="4" l="1"/>
  <c r="F254" i="4"/>
  <c r="A256" i="4" l="1"/>
  <c r="F255" i="4"/>
  <c r="A257" i="4" l="1"/>
  <c r="F256" i="4"/>
  <c r="A258" i="4" l="1"/>
  <c r="F257" i="4"/>
  <c r="A259" i="4" l="1"/>
  <c r="F258" i="4"/>
  <c r="A260" i="4" l="1"/>
  <c r="F259" i="4"/>
  <c r="A261" i="4" l="1"/>
  <c r="F260" i="4"/>
  <c r="A262" i="4" l="1"/>
  <c r="F261" i="4"/>
  <c r="A263" i="4" l="1"/>
  <c r="F262" i="4"/>
  <c r="A264" i="4" l="1"/>
  <c r="F263" i="4"/>
  <c r="A265" i="4" l="1"/>
  <c r="F264" i="4"/>
  <c r="A266" i="4" l="1"/>
  <c r="F265" i="4"/>
  <c r="A267" i="4" l="1"/>
  <c r="F266" i="4"/>
  <c r="A268" i="4" l="1"/>
  <c r="F267" i="4"/>
  <c r="A269" i="4" l="1"/>
  <c r="F268" i="4"/>
  <c r="A270" i="4" l="1"/>
  <c r="F269" i="4"/>
  <c r="A271" i="4" l="1"/>
  <c r="F270" i="4"/>
  <c r="A272" i="4" l="1"/>
  <c r="F271" i="4"/>
  <c r="A273" i="4" l="1"/>
  <c r="F272" i="4"/>
  <c r="A274" i="4" l="1"/>
  <c r="F273" i="4"/>
  <c r="A275" i="4" l="1"/>
  <c r="F274" i="4"/>
  <c r="A276" i="4" l="1"/>
  <c r="F275" i="4"/>
  <c r="A277" i="4" l="1"/>
  <c r="F276" i="4"/>
  <c r="F277" i="4" l="1"/>
  <c r="A278" i="4"/>
  <c r="A279" i="4" l="1"/>
  <c r="F278" i="4"/>
  <c r="A280" i="4" l="1"/>
  <c r="F279" i="4"/>
  <c r="A281" i="4" l="1"/>
  <c r="F280" i="4"/>
  <c r="A282" i="4" l="1"/>
  <c r="F281" i="4"/>
  <c r="F282" i="4" l="1"/>
  <c r="A283" i="4"/>
  <c r="A284" i="4" l="1"/>
  <c r="F283" i="4"/>
  <c r="A285" i="4" l="1"/>
  <c r="F284" i="4"/>
  <c r="A286" i="4" l="1"/>
  <c r="F285" i="4"/>
  <c r="A287" i="4" l="1"/>
  <c r="F286" i="4"/>
  <c r="A288" i="4" l="1"/>
  <c r="F287" i="4"/>
  <c r="A289" i="4" l="1"/>
  <c r="F288" i="4"/>
  <c r="A290" i="4" l="1"/>
  <c r="F289" i="4"/>
  <c r="A291" i="4" l="1"/>
  <c r="F290" i="4"/>
  <c r="A292" i="4" l="1"/>
  <c r="F291" i="4"/>
  <c r="A293" i="4" l="1"/>
  <c r="F292" i="4"/>
  <c r="A294" i="4" l="1"/>
  <c r="F293" i="4"/>
  <c r="A295" i="4" l="1"/>
  <c r="F294" i="4"/>
  <c r="A296" i="4" l="1"/>
  <c r="F295" i="4"/>
  <c r="A297" i="4" l="1"/>
  <c r="F296" i="4"/>
  <c r="A298" i="4" l="1"/>
  <c r="F297" i="4"/>
  <c r="A299" i="4" l="1"/>
  <c r="F298" i="4"/>
  <c r="A300" i="4" l="1"/>
  <c r="F299" i="4"/>
  <c r="A301" i="4" l="1"/>
  <c r="F300" i="4"/>
  <c r="F301" i="4" l="1"/>
  <c r="A302" i="4"/>
  <c r="A303" i="4" l="1"/>
  <c r="F302" i="4"/>
  <c r="F303" i="4" l="1"/>
  <c r="A304" i="4"/>
  <c r="A305" i="4" l="1"/>
  <c r="F304" i="4"/>
  <c r="A306" i="4" l="1"/>
  <c r="F305" i="4"/>
  <c r="F306" i="4" l="1"/>
  <c r="A307" i="4"/>
  <c r="A308" i="4" l="1"/>
  <c r="F307" i="4"/>
  <c r="A309" i="4" l="1"/>
  <c r="F308" i="4"/>
  <c r="A310" i="4" l="1"/>
  <c r="F309" i="4"/>
  <c r="A311" i="4" l="1"/>
  <c r="F310" i="4"/>
  <c r="A312" i="4" l="1"/>
  <c r="F311" i="4"/>
  <c r="A313" i="4" l="1"/>
  <c r="F312" i="4"/>
  <c r="A314" i="4" l="1"/>
  <c r="F313" i="4"/>
  <c r="A315" i="4" l="1"/>
  <c r="F314" i="4"/>
  <c r="A316" i="4" l="1"/>
  <c r="F315" i="4"/>
  <c r="A317" i="4" l="1"/>
  <c r="F316" i="4"/>
  <c r="A318" i="4" l="1"/>
  <c r="F317" i="4"/>
  <c r="A319" i="4" l="1"/>
  <c r="F318" i="4"/>
  <c r="A320" i="4" l="1"/>
  <c r="F319" i="4"/>
  <c r="A321" i="4" l="1"/>
  <c r="F320" i="4"/>
  <c r="A322" i="4" l="1"/>
  <c r="F321" i="4"/>
  <c r="A323" i="4" l="1"/>
  <c r="F322" i="4"/>
  <c r="A324" i="4" l="1"/>
  <c r="F323" i="4"/>
  <c r="A325" i="4" l="1"/>
  <c r="F324" i="4"/>
  <c r="A326" i="4" l="1"/>
  <c r="F325" i="4"/>
  <c r="A327" i="4" l="1"/>
  <c r="F326" i="4"/>
  <c r="F327" i="4" l="1"/>
  <c r="A328" i="4"/>
  <c r="A329" i="4" l="1"/>
  <c r="F328" i="4"/>
  <c r="A330" i="4" l="1"/>
  <c r="F329" i="4"/>
  <c r="A331" i="4" l="1"/>
  <c r="F330" i="4"/>
  <c r="A332" i="4" l="1"/>
  <c r="F331" i="4"/>
  <c r="A333" i="4" l="1"/>
  <c r="F332" i="4"/>
  <c r="A334" i="4" l="1"/>
  <c r="F333" i="4"/>
  <c r="A335" i="4" l="1"/>
  <c r="F334" i="4"/>
  <c r="A336" i="4" l="1"/>
  <c r="F335" i="4"/>
  <c r="A337" i="4" l="1"/>
  <c r="F336" i="4"/>
  <c r="A338" i="4" l="1"/>
  <c r="F337" i="4"/>
  <c r="A339" i="4" l="1"/>
  <c r="F338" i="4"/>
  <c r="A340" i="4" l="1"/>
  <c r="F339" i="4"/>
  <c r="A341" i="4" l="1"/>
  <c r="F340" i="4"/>
  <c r="A342" i="4" l="1"/>
  <c r="F341" i="4"/>
  <c r="A343" i="4" l="1"/>
  <c r="F342" i="4"/>
  <c r="A344" i="4" l="1"/>
  <c r="F343" i="4"/>
  <c r="A345" i="4" l="1"/>
  <c r="F344" i="4"/>
  <c r="A346" i="4" l="1"/>
  <c r="F345" i="4"/>
  <c r="A347" i="4" l="1"/>
  <c r="F346" i="4"/>
  <c r="A348" i="4" l="1"/>
  <c r="F347" i="4"/>
  <c r="A349" i="4" l="1"/>
  <c r="F348" i="4"/>
  <c r="A350" i="4" l="1"/>
  <c r="F349" i="4"/>
  <c r="A351" i="4" l="1"/>
  <c r="F350" i="4"/>
  <c r="A352" i="4" l="1"/>
  <c r="F351" i="4"/>
  <c r="A353" i="4" l="1"/>
  <c r="F352" i="4"/>
  <c r="A354" i="4" l="1"/>
  <c r="F353" i="4"/>
  <c r="A355" i="4" l="1"/>
  <c r="F354" i="4"/>
  <c r="A356" i="4" l="1"/>
  <c r="F355" i="4"/>
  <c r="A357" i="4" l="1"/>
  <c r="F356" i="4"/>
  <c r="A358" i="4" l="1"/>
  <c r="F357" i="4"/>
  <c r="A359" i="4" l="1"/>
  <c r="F358" i="4"/>
  <c r="A360" i="4" l="1"/>
  <c r="F359" i="4"/>
  <c r="A361" i="4" l="1"/>
  <c r="F360" i="4"/>
  <c r="A362" i="4" l="1"/>
  <c r="F361" i="4"/>
  <c r="A363" i="4" l="1"/>
  <c r="F362" i="4"/>
  <c r="A364" i="4" l="1"/>
  <c r="F363" i="4"/>
  <c r="A365" i="4" l="1"/>
  <c r="F364" i="4"/>
  <c r="A366" i="4" l="1"/>
  <c r="F365" i="4"/>
  <c r="A367" i="4" l="1"/>
  <c r="F366" i="4"/>
  <c r="A368" i="4" l="1"/>
  <c r="F367" i="4"/>
  <c r="A369" i="4" l="1"/>
  <c r="F368" i="4"/>
  <c r="A370" i="4" l="1"/>
  <c r="F369" i="4"/>
  <c r="A371" i="4" l="1"/>
  <c r="F370" i="4"/>
  <c r="A372" i="4" l="1"/>
  <c r="F371" i="4"/>
  <c r="A373" i="4" l="1"/>
  <c r="F372" i="4"/>
  <c r="A374" i="4" l="1"/>
  <c r="F373" i="4"/>
  <c r="A375" i="4" l="1"/>
  <c r="F374" i="4"/>
  <c r="A376" i="4" l="1"/>
  <c r="F375" i="4"/>
  <c r="A377" i="4" l="1"/>
  <c r="F376" i="4"/>
  <c r="A378" i="4" l="1"/>
  <c r="F377" i="4"/>
  <c r="A379" i="4" l="1"/>
  <c r="F378" i="4"/>
  <c r="A380" i="4" l="1"/>
  <c r="F379" i="4"/>
  <c r="A381" i="4" l="1"/>
  <c r="F380" i="4"/>
  <c r="A382" i="4" l="1"/>
  <c r="F381" i="4"/>
  <c r="A383" i="4" l="1"/>
  <c r="F382" i="4"/>
  <c r="A384" i="4" l="1"/>
  <c r="F383" i="4"/>
  <c r="A385" i="4" l="1"/>
  <c r="F384" i="4"/>
  <c r="A386" i="4" l="1"/>
  <c r="F385" i="4"/>
  <c r="A387" i="4" l="1"/>
  <c r="F386" i="4"/>
  <c r="A388" i="4" l="1"/>
  <c r="F387" i="4"/>
  <c r="A389" i="4" l="1"/>
  <c r="F388" i="4"/>
  <c r="A390" i="4" l="1"/>
  <c r="F389" i="4"/>
  <c r="A391" i="4" l="1"/>
  <c r="F390" i="4"/>
  <c r="A392" i="4" l="1"/>
  <c r="F391" i="4"/>
  <c r="A393" i="4" l="1"/>
  <c r="F392" i="4"/>
  <c r="A394" i="4" l="1"/>
  <c r="F393" i="4"/>
  <c r="A395" i="4" l="1"/>
  <c r="F394" i="4"/>
  <c r="A396" i="4" l="1"/>
  <c r="F395" i="4"/>
  <c r="A397" i="4" l="1"/>
  <c r="F396" i="4"/>
  <c r="A398" i="4" l="1"/>
  <c r="F397" i="4"/>
  <c r="A399" i="4" l="1"/>
  <c r="F398" i="4"/>
  <c r="A400" i="4" l="1"/>
  <c r="F399" i="4"/>
  <c r="A401" i="4" l="1"/>
  <c r="F400" i="4"/>
  <c r="A402" i="4" l="1"/>
  <c r="F401" i="4"/>
  <c r="A403" i="4" l="1"/>
  <c r="F402" i="4"/>
  <c r="A404" i="4" l="1"/>
  <c r="F403" i="4"/>
  <c r="A405" i="4" l="1"/>
  <c r="F404" i="4"/>
  <c r="A406" i="4" l="1"/>
  <c r="F405" i="4"/>
  <c r="A407" i="4" l="1"/>
  <c r="F406" i="4"/>
  <c r="A408" i="4" l="1"/>
  <c r="F407" i="4"/>
  <c r="A409" i="4" l="1"/>
  <c r="F408" i="4"/>
  <c r="A410" i="4" l="1"/>
  <c r="F409" i="4"/>
  <c r="F410" i="4" l="1"/>
  <c r="A411" i="4"/>
  <c r="A412" i="4" l="1"/>
  <c r="F411" i="4"/>
  <c r="F412" i="4" l="1"/>
  <c r="A413" i="4"/>
  <c r="A414" i="4" l="1"/>
  <c r="F413" i="4"/>
  <c r="A415" i="4" l="1"/>
  <c r="F414" i="4"/>
  <c r="A416" i="4" l="1"/>
  <c r="F415" i="4"/>
  <c r="A417" i="4" l="1"/>
  <c r="F416" i="4"/>
  <c r="A418" i="4" l="1"/>
  <c r="F417" i="4"/>
  <c r="A419" i="4" l="1"/>
  <c r="F418" i="4"/>
  <c r="A420" i="4" l="1"/>
  <c r="F419" i="4"/>
  <c r="A421" i="4" l="1"/>
  <c r="F420" i="4"/>
  <c r="A422" i="4" l="1"/>
  <c r="F421" i="4"/>
  <c r="A423" i="4" l="1"/>
  <c r="F422" i="4"/>
  <c r="A424" i="4" l="1"/>
  <c r="F423" i="4"/>
  <c r="A425" i="4" l="1"/>
  <c r="F424" i="4"/>
  <c r="A426" i="4" l="1"/>
  <c r="F425" i="4"/>
  <c r="A427" i="4" l="1"/>
  <c r="F426" i="4"/>
  <c r="A428" i="4" l="1"/>
  <c r="F427" i="4"/>
  <c r="A429" i="4" l="1"/>
  <c r="F428" i="4"/>
  <c r="A430" i="4" l="1"/>
  <c r="F429" i="4"/>
  <c r="A431" i="4" l="1"/>
  <c r="F430" i="4"/>
  <c r="A432" i="4" l="1"/>
  <c r="F431" i="4"/>
  <c r="A433" i="4" l="1"/>
  <c r="F432" i="4"/>
  <c r="A434" i="4" l="1"/>
  <c r="F433" i="4"/>
  <c r="A435" i="4" l="1"/>
  <c r="F434" i="4"/>
  <c r="A436" i="4" l="1"/>
  <c r="F435" i="4"/>
  <c r="A437" i="4" l="1"/>
  <c r="F436" i="4"/>
  <c r="A438" i="4" l="1"/>
  <c r="F437" i="4"/>
  <c r="A439" i="4" l="1"/>
  <c r="F438" i="4"/>
  <c r="A440" i="4" l="1"/>
  <c r="F439" i="4"/>
  <c r="A441" i="4" l="1"/>
  <c r="F440" i="4"/>
  <c r="A442" i="4" l="1"/>
  <c r="F441" i="4"/>
  <c r="F442" i="4" l="1"/>
  <c r="A443" i="4"/>
  <c r="A444" i="4" l="1"/>
  <c r="F443" i="4"/>
  <c r="A445" i="4" l="1"/>
  <c r="F444" i="4"/>
  <c r="A446" i="4" l="1"/>
  <c r="F445" i="4"/>
  <c r="A447" i="4" l="1"/>
  <c r="F446" i="4"/>
  <c r="A448" i="4" l="1"/>
  <c r="F447" i="4"/>
  <c r="A449" i="4" l="1"/>
  <c r="F448" i="4"/>
  <c r="A450" i="4" l="1"/>
  <c r="F449" i="4"/>
  <c r="F450" i="4" l="1"/>
  <c r="A451" i="4"/>
  <c r="A452" i="4" l="1"/>
  <c r="F451" i="4"/>
  <c r="A453" i="4" l="1"/>
  <c r="F452" i="4"/>
  <c r="A454" i="4" l="1"/>
  <c r="F453" i="4"/>
  <c r="A455" i="4" l="1"/>
  <c r="F454" i="4"/>
  <c r="A456" i="4" l="1"/>
  <c r="F455" i="4"/>
  <c r="A457" i="4" l="1"/>
  <c r="F456" i="4"/>
  <c r="A458" i="4" l="1"/>
  <c r="F457" i="4"/>
  <c r="F458" i="4" l="1"/>
  <c r="A459" i="4"/>
  <c r="A460" i="4" l="1"/>
  <c r="F459" i="4"/>
  <c r="A461" i="4" l="1"/>
  <c r="F460" i="4"/>
  <c r="A462" i="4" l="1"/>
  <c r="F461" i="4"/>
  <c r="A463" i="4" l="1"/>
  <c r="F462" i="4"/>
  <c r="A464" i="4" l="1"/>
  <c r="F463" i="4"/>
  <c r="A465" i="4" l="1"/>
  <c r="F464" i="4"/>
  <c r="A466" i="4" l="1"/>
  <c r="F465" i="4"/>
  <c r="A467" i="4" l="1"/>
  <c r="F466" i="4"/>
  <c r="A468" i="4" l="1"/>
  <c r="F467" i="4"/>
  <c r="A469" i="4" l="1"/>
  <c r="F468" i="4"/>
  <c r="A470" i="4" l="1"/>
  <c r="F469" i="4"/>
  <c r="A471" i="4" l="1"/>
  <c r="F470" i="4"/>
  <c r="A472" i="4" l="1"/>
  <c r="F471" i="4"/>
  <c r="A473" i="4" l="1"/>
  <c r="F472" i="4"/>
  <c r="A474" i="4" l="1"/>
  <c r="F473" i="4"/>
  <c r="A475" i="4" l="1"/>
  <c r="F474" i="4"/>
  <c r="A476" i="4" l="1"/>
  <c r="F475" i="4"/>
  <c r="A477" i="4" l="1"/>
  <c r="F476" i="4"/>
  <c r="A478" i="4" l="1"/>
  <c r="F477" i="4"/>
  <c r="A479" i="4" l="1"/>
  <c r="F478" i="4"/>
  <c r="A480" i="4" l="1"/>
  <c r="F479" i="4"/>
  <c r="A481" i="4" l="1"/>
  <c r="F480" i="4"/>
  <c r="A482" i="4" l="1"/>
  <c r="F481" i="4"/>
  <c r="A483" i="4" l="1"/>
  <c r="F482" i="4"/>
  <c r="A484" i="4" l="1"/>
  <c r="F483" i="4"/>
  <c r="A485" i="4" l="1"/>
  <c r="F484" i="4"/>
  <c r="A486" i="4" l="1"/>
  <c r="F485" i="4"/>
  <c r="A487" i="4" l="1"/>
  <c r="F486" i="4"/>
  <c r="A488" i="4" l="1"/>
  <c r="F487" i="4"/>
  <c r="A489" i="4" l="1"/>
  <c r="F488" i="4"/>
  <c r="A490" i="4" l="1"/>
  <c r="F489" i="4"/>
  <c r="A491" i="4" l="1"/>
  <c r="F490" i="4"/>
  <c r="A492" i="4" l="1"/>
  <c r="F491" i="4"/>
  <c r="A493" i="4" l="1"/>
  <c r="F492" i="4"/>
  <c r="A494" i="4" l="1"/>
  <c r="F493" i="4"/>
  <c r="A495" i="4" l="1"/>
  <c r="F494" i="4"/>
  <c r="A496" i="4" l="1"/>
  <c r="F495" i="4"/>
  <c r="A497" i="4" l="1"/>
  <c r="F496" i="4"/>
  <c r="F497" i="4" l="1"/>
  <c r="A498" i="4"/>
  <c r="A499" i="4" l="1"/>
  <c r="F498" i="4"/>
  <c r="A500" i="4" l="1"/>
  <c r="F499" i="4"/>
  <c r="A501" i="4" l="1"/>
  <c r="F500" i="4"/>
  <c r="A502" i="4" l="1"/>
  <c r="F501" i="4"/>
  <c r="A503" i="4" l="1"/>
  <c r="F502" i="4"/>
  <c r="A504" i="4" l="1"/>
  <c r="F503" i="4"/>
  <c r="A505" i="4" l="1"/>
  <c r="F504" i="4"/>
  <c r="A506" i="4" l="1"/>
  <c r="F505" i="4"/>
  <c r="A507" i="4" l="1"/>
  <c r="F506" i="4"/>
  <c r="A508" i="4" l="1"/>
  <c r="F507" i="4"/>
  <c r="A509" i="4" l="1"/>
  <c r="F508" i="4"/>
  <c r="F509" i="4" l="1"/>
  <c r="A510" i="4"/>
  <c r="A511" i="4" l="1"/>
  <c r="F510" i="4"/>
  <c r="A512" i="4" l="1"/>
  <c r="F511" i="4"/>
  <c r="A513" i="4" l="1"/>
  <c r="F512" i="4"/>
  <c r="A514" i="4" l="1"/>
  <c r="F513" i="4"/>
  <c r="A515" i="4" l="1"/>
  <c r="F514" i="4"/>
  <c r="A516" i="4" l="1"/>
  <c r="F515" i="4"/>
  <c r="A517" i="4" l="1"/>
  <c r="F516" i="4"/>
  <c r="A518" i="4" l="1"/>
  <c r="F517" i="4"/>
  <c r="A519" i="4" l="1"/>
  <c r="F518" i="4"/>
  <c r="A520" i="4" l="1"/>
  <c r="F519" i="4"/>
  <c r="A521" i="4" l="1"/>
  <c r="F520" i="4"/>
  <c r="A522" i="4" l="1"/>
  <c r="F521" i="4"/>
  <c r="A523" i="4" l="1"/>
  <c r="F522" i="4"/>
  <c r="A524" i="4" l="1"/>
  <c r="F523" i="4"/>
  <c r="A525" i="4" l="1"/>
  <c r="F524" i="4"/>
  <c r="A526" i="4" l="1"/>
  <c r="F525" i="4"/>
  <c r="A527" i="4" l="1"/>
  <c r="F526" i="4"/>
  <c r="A528" i="4" l="1"/>
  <c r="F527" i="4"/>
  <c r="A529" i="4" l="1"/>
  <c r="F528" i="4"/>
  <c r="A530" i="4" l="1"/>
  <c r="F529" i="4"/>
  <c r="A531" i="4" l="1"/>
  <c r="F530" i="4"/>
  <c r="A532" i="4" l="1"/>
  <c r="F531" i="4"/>
  <c r="A533" i="4" l="1"/>
  <c r="F532" i="4"/>
  <c r="A534" i="4" l="1"/>
  <c r="F533" i="4"/>
  <c r="A535" i="4" l="1"/>
  <c r="F534" i="4"/>
  <c r="F535" i="4" l="1"/>
  <c r="A536" i="4"/>
  <c r="A537" i="4" l="1"/>
  <c r="F536" i="4"/>
  <c r="A538" i="4" l="1"/>
  <c r="F537" i="4"/>
  <c r="A539" i="4" l="1"/>
  <c r="F538" i="4"/>
  <c r="A540" i="4" l="1"/>
  <c r="F539" i="4"/>
  <c r="A541" i="4" l="1"/>
  <c r="F540" i="4"/>
  <c r="A542" i="4" l="1"/>
  <c r="F541" i="4"/>
  <c r="A543" i="4" l="1"/>
  <c r="F542" i="4"/>
  <c r="A544" i="4" l="1"/>
  <c r="F543" i="4"/>
  <c r="A545" i="4" l="1"/>
  <c r="F544" i="4"/>
  <c r="A546" i="4" l="1"/>
  <c r="F545" i="4"/>
  <c r="A547" i="4" l="1"/>
  <c r="F546" i="4"/>
  <c r="A548" i="4" l="1"/>
  <c r="F547" i="4"/>
  <c r="A549" i="4" l="1"/>
  <c r="F548" i="4"/>
  <c r="A550" i="4" l="1"/>
  <c r="F549" i="4"/>
  <c r="A551" i="4" l="1"/>
  <c r="F550" i="4"/>
  <c r="A552" i="4" l="1"/>
  <c r="F551" i="4"/>
  <c r="A553" i="4" l="1"/>
  <c r="F552" i="4"/>
  <c r="A554" i="4" l="1"/>
  <c r="F553" i="4"/>
  <c r="A555" i="4" l="1"/>
  <c r="F554" i="4"/>
  <c r="A556" i="4" l="1"/>
  <c r="F555" i="4"/>
  <c r="A557" i="4" l="1"/>
  <c r="F556" i="4"/>
  <c r="A558" i="4" l="1"/>
  <c r="F557" i="4"/>
  <c r="A559" i="4" l="1"/>
  <c r="F558" i="4"/>
  <c r="A560" i="4" l="1"/>
  <c r="F559" i="4"/>
  <c r="A561" i="4" l="1"/>
  <c r="F560" i="4"/>
  <c r="A562" i="4" l="1"/>
  <c r="F561" i="4"/>
  <c r="A563" i="4" l="1"/>
  <c r="F562" i="4"/>
  <c r="A564" i="4" l="1"/>
  <c r="F563" i="4"/>
  <c r="A565" i="4" l="1"/>
  <c r="F564" i="4"/>
  <c r="A566" i="4" l="1"/>
  <c r="F565" i="4"/>
  <c r="A567" i="4" l="1"/>
  <c r="F566" i="4"/>
  <c r="A568" i="4" l="1"/>
  <c r="F567" i="4"/>
  <c r="A569" i="4" l="1"/>
  <c r="F568" i="4"/>
  <c r="A570" i="4" l="1"/>
  <c r="F569" i="4"/>
  <c r="A571" i="4" l="1"/>
  <c r="F570" i="4"/>
  <c r="A572" i="4" l="1"/>
  <c r="F571" i="4"/>
  <c r="A573" i="4" l="1"/>
  <c r="F572" i="4"/>
  <c r="A574" i="4" l="1"/>
  <c r="F573" i="4"/>
  <c r="A575" i="4" l="1"/>
  <c r="F574" i="4"/>
  <c r="A576" i="4" l="1"/>
  <c r="F575" i="4"/>
  <c r="A577" i="4" l="1"/>
  <c r="F576" i="4"/>
  <c r="A578" i="4" l="1"/>
  <c r="F577" i="4"/>
  <c r="A579" i="4" l="1"/>
  <c r="F578" i="4"/>
  <c r="A580" i="4" l="1"/>
  <c r="F579" i="4"/>
  <c r="A581" i="4" l="1"/>
  <c r="F580" i="4"/>
  <c r="A582" i="4" l="1"/>
  <c r="F581" i="4"/>
  <c r="A583" i="4" l="1"/>
  <c r="F582" i="4"/>
  <c r="A584" i="4" l="1"/>
  <c r="F583" i="4"/>
  <c r="A585" i="4" l="1"/>
  <c r="F584" i="4"/>
  <c r="A586" i="4" l="1"/>
  <c r="F585" i="4"/>
  <c r="A587" i="4" l="1"/>
  <c r="F586" i="4"/>
  <c r="A588" i="4" l="1"/>
  <c r="F587" i="4"/>
  <c r="A589" i="4" l="1"/>
  <c r="F588" i="4"/>
  <c r="A590" i="4" l="1"/>
  <c r="F589" i="4"/>
  <c r="A591" i="4" l="1"/>
  <c r="F590" i="4"/>
  <c r="A592" i="4" l="1"/>
  <c r="F591" i="4"/>
  <c r="A593" i="4" l="1"/>
  <c r="F592" i="4"/>
  <c r="A594" i="4" l="1"/>
  <c r="F593" i="4"/>
  <c r="A595" i="4" l="1"/>
  <c r="F594" i="4"/>
  <c r="A596" i="4" l="1"/>
  <c r="F595" i="4"/>
  <c r="A597" i="4" l="1"/>
  <c r="F596" i="4"/>
  <c r="A598" i="4" l="1"/>
  <c r="F597" i="4"/>
  <c r="A599" i="4" l="1"/>
  <c r="F598" i="4"/>
  <c r="A600" i="4" l="1"/>
  <c r="F599" i="4"/>
  <c r="A601" i="4" l="1"/>
  <c r="F600" i="4"/>
  <c r="A602" i="4" l="1"/>
  <c r="F601" i="4"/>
  <c r="A603" i="4" l="1"/>
  <c r="F602" i="4"/>
  <c r="A604" i="4" l="1"/>
  <c r="F603" i="4"/>
  <c r="A605" i="4" l="1"/>
  <c r="F604" i="4"/>
  <c r="A606" i="4" l="1"/>
  <c r="F605" i="4"/>
  <c r="A607" i="4" l="1"/>
  <c r="F606" i="4"/>
  <c r="A608" i="4" l="1"/>
  <c r="F607" i="4"/>
  <c r="A609" i="4" l="1"/>
  <c r="F608" i="4"/>
  <c r="A610" i="4" l="1"/>
  <c r="F609" i="4"/>
  <c r="A611" i="4" l="1"/>
  <c r="F610" i="4"/>
  <c r="A612" i="4" l="1"/>
  <c r="F611" i="4"/>
  <c r="A613" i="4" l="1"/>
  <c r="F612" i="4"/>
  <c r="A614" i="4" l="1"/>
  <c r="F613" i="4"/>
  <c r="A615" i="4" l="1"/>
  <c r="F614" i="4"/>
  <c r="A616" i="4" l="1"/>
  <c r="F615" i="4"/>
  <c r="A617" i="4" l="1"/>
  <c r="F616" i="4"/>
  <c r="A618" i="4" l="1"/>
  <c r="F617" i="4"/>
  <c r="A619" i="4" l="1"/>
  <c r="F618" i="4"/>
  <c r="A620" i="4" l="1"/>
  <c r="F619" i="4"/>
  <c r="A621" i="4" l="1"/>
  <c r="F620" i="4"/>
  <c r="A622" i="4" l="1"/>
  <c r="F621" i="4"/>
  <c r="A623" i="4" l="1"/>
  <c r="F622" i="4"/>
  <c r="A624" i="4" l="1"/>
  <c r="F623" i="4"/>
  <c r="A625" i="4" l="1"/>
  <c r="F624" i="4"/>
  <c r="A626" i="4" l="1"/>
  <c r="F625" i="4"/>
  <c r="A627" i="4" l="1"/>
  <c r="F626" i="4"/>
  <c r="A628" i="4" l="1"/>
  <c r="F627" i="4"/>
  <c r="A629" i="4" l="1"/>
  <c r="F628" i="4"/>
  <c r="A630" i="4" l="1"/>
  <c r="F629" i="4"/>
  <c r="A631" i="4" l="1"/>
  <c r="F630" i="4"/>
  <c r="A632" i="4" l="1"/>
  <c r="F631" i="4"/>
  <c r="A633" i="4" l="1"/>
  <c r="F632" i="4"/>
  <c r="A634" i="4" l="1"/>
  <c r="F633" i="4"/>
  <c r="A635" i="4" l="1"/>
  <c r="F634" i="4"/>
  <c r="A636" i="4" l="1"/>
  <c r="F635" i="4"/>
  <c r="A637" i="4" l="1"/>
  <c r="F636" i="4"/>
  <c r="A638" i="4" l="1"/>
  <c r="F637" i="4"/>
  <c r="A639" i="4" l="1"/>
  <c r="F638" i="4"/>
  <c r="A640" i="4" l="1"/>
  <c r="F639" i="4"/>
  <c r="A641" i="4" l="1"/>
  <c r="F640" i="4"/>
  <c r="A642" i="4" l="1"/>
  <c r="F641" i="4"/>
  <c r="A643" i="4" l="1"/>
  <c r="F642" i="4"/>
  <c r="A644" i="4" l="1"/>
  <c r="F643" i="4"/>
  <c r="A645" i="4" l="1"/>
  <c r="F644" i="4"/>
  <c r="A646" i="4" l="1"/>
  <c r="F645" i="4"/>
  <c r="A647" i="4" l="1"/>
  <c r="F646" i="4"/>
  <c r="A648" i="4" l="1"/>
  <c r="F647" i="4"/>
  <c r="A649" i="4" l="1"/>
  <c r="F648" i="4"/>
  <c r="A650" i="4" l="1"/>
  <c r="F649" i="4"/>
  <c r="A651" i="4" l="1"/>
  <c r="F650" i="4"/>
  <c r="A652" i="4" l="1"/>
  <c r="F651" i="4"/>
  <c r="A653" i="4" l="1"/>
  <c r="F652" i="4"/>
  <c r="A654" i="4" l="1"/>
  <c r="F653" i="4"/>
  <c r="A655" i="4" l="1"/>
  <c r="F654" i="4"/>
  <c r="A656" i="4" l="1"/>
  <c r="F655" i="4"/>
  <c r="A657" i="4" l="1"/>
  <c r="F656" i="4"/>
  <c r="A658" i="4" l="1"/>
  <c r="F657" i="4"/>
  <c r="A659" i="4" l="1"/>
  <c r="F658" i="4"/>
  <c r="A660" i="4" l="1"/>
  <c r="F659" i="4"/>
  <c r="A661" i="4" l="1"/>
  <c r="F660" i="4"/>
  <c r="A662" i="4" l="1"/>
  <c r="F661" i="4"/>
  <c r="A663" i="4" l="1"/>
  <c r="F662" i="4"/>
  <c r="A664" i="4" l="1"/>
  <c r="F663" i="4"/>
  <c r="A665" i="4" l="1"/>
  <c r="F664" i="4"/>
  <c r="A666" i="4" l="1"/>
  <c r="F665" i="4"/>
  <c r="A667" i="4" l="1"/>
  <c r="F666" i="4"/>
  <c r="A668" i="4" l="1"/>
  <c r="F667" i="4"/>
  <c r="F668" i="4" l="1"/>
  <c r="A669" i="4"/>
  <c r="A670" i="4" l="1"/>
  <c r="F669" i="4"/>
  <c r="A671" i="4" l="1"/>
  <c r="F670" i="4"/>
  <c r="A672" i="4" l="1"/>
  <c r="F671" i="4"/>
  <c r="A673" i="4" l="1"/>
  <c r="F672" i="4"/>
  <c r="A674" i="4" l="1"/>
  <c r="F673" i="4"/>
  <c r="A675" i="4" l="1"/>
  <c r="F674" i="4"/>
  <c r="A676" i="4" l="1"/>
  <c r="F675" i="4"/>
  <c r="A677" i="4" l="1"/>
  <c r="F676" i="4"/>
  <c r="A678" i="4" l="1"/>
  <c r="F677" i="4"/>
  <c r="A679" i="4" l="1"/>
  <c r="F678" i="4"/>
  <c r="A680" i="4" l="1"/>
  <c r="F679" i="4"/>
  <c r="A681" i="4" l="1"/>
  <c r="F680" i="4"/>
  <c r="A682" i="4" l="1"/>
  <c r="F681" i="4"/>
  <c r="A683" i="4" l="1"/>
  <c r="F682" i="4"/>
  <c r="A684" i="4" l="1"/>
  <c r="F683" i="4"/>
  <c r="A685" i="4" l="1"/>
  <c r="F684" i="4"/>
  <c r="A686" i="4" l="1"/>
  <c r="F685" i="4"/>
  <c r="A687" i="4" l="1"/>
  <c r="F686" i="4"/>
  <c r="A688" i="4" l="1"/>
  <c r="F687" i="4"/>
  <c r="A689" i="4" l="1"/>
  <c r="F688" i="4"/>
  <c r="A690" i="4" l="1"/>
  <c r="F689" i="4"/>
  <c r="A691" i="4" l="1"/>
  <c r="F690" i="4"/>
  <c r="A692" i="4" l="1"/>
  <c r="F691" i="4"/>
  <c r="F692" i="4" l="1"/>
  <c r="A693" i="4"/>
  <c r="A694" i="4" l="1"/>
  <c r="F693" i="4"/>
  <c r="A695" i="4" l="1"/>
  <c r="F694" i="4"/>
  <c r="A696" i="4" l="1"/>
  <c r="F695" i="4"/>
  <c r="A697" i="4" l="1"/>
  <c r="F697" i="4" s="1"/>
  <c r="F696" i="4"/>
  <c r="E8" i="8"/>
  <c r="C9" i="8" l="1"/>
  <c r="R9" i="8" s="1"/>
  <c r="V9" i="8" s="1"/>
  <c r="S10" i="9" s="1"/>
  <c r="S10" i="10" s="1"/>
  <c r="AA8" i="8"/>
  <c r="AB8" i="8" s="1"/>
  <c r="AC8" i="8" s="1"/>
  <c r="X9" i="9"/>
  <c r="AB9" i="9" s="1"/>
  <c r="B9" i="8"/>
  <c r="D9" i="8" s="1"/>
  <c r="E9" i="8" l="1"/>
  <c r="C10" i="8" s="1"/>
  <c r="X10" i="9"/>
  <c r="R10" i="8"/>
  <c r="V10" i="8" s="1"/>
  <c r="K9" i="8"/>
  <c r="O9" i="8" s="1"/>
  <c r="B10" i="8" l="1"/>
  <c r="D10" i="8" s="1"/>
  <c r="K10" i="8" s="1"/>
  <c r="O10" i="8" s="1"/>
  <c r="O11" i="9" s="1"/>
  <c r="P11" i="9" s="1"/>
  <c r="R11" i="9" s="1"/>
  <c r="AA9" i="8"/>
  <c r="AB9" i="8" s="1"/>
  <c r="AC9" i="8" s="1"/>
  <c r="O10" i="9"/>
  <c r="O10" i="10" s="1"/>
  <c r="X9" i="8"/>
  <c r="S11" i="9"/>
  <c r="X10" i="8" l="1"/>
  <c r="E10" i="8"/>
  <c r="B11" i="8" s="1"/>
  <c r="D11" i="8" s="1"/>
  <c r="K11" i="8" s="1"/>
  <c r="O11" i="8" s="1"/>
  <c r="O12" i="9" s="1"/>
  <c r="O11" i="10"/>
  <c r="P11" i="10" s="1"/>
  <c r="C11" i="8"/>
  <c r="R11" i="8" s="1"/>
  <c r="V11" i="8" s="1"/>
  <c r="S12" i="9" s="1"/>
  <c r="S12" i="10" s="1"/>
  <c r="AA10" i="8"/>
  <c r="AB10" i="8" s="1"/>
  <c r="AC10" i="8" s="1"/>
  <c r="X11" i="9"/>
  <c r="P12" i="9"/>
  <c r="R12" i="9" s="1"/>
  <c r="O12" i="10"/>
  <c r="P12" i="10" s="1"/>
  <c r="T11" i="9"/>
  <c r="W11" i="9" s="1"/>
  <c r="S11" i="10"/>
  <c r="P10" i="10"/>
  <c r="R11" i="10"/>
  <c r="V11" i="9"/>
  <c r="P10" i="9"/>
  <c r="E11" i="8" l="1"/>
  <c r="B12" i="8" s="1"/>
  <c r="D12" i="8" s="1"/>
  <c r="T12" i="9"/>
  <c r="W12" i="9" s="1"/>
  <c r="X11" i="8"/>
  <c r="AB11" i="9"/>
  <c r="T11" i="10"/>
  <c r="R12" i="10"/>
  <c r="T12" i="10" s="1"/>
  <c r="V12" i="9"/>
  <c r="R10" i="9"/>
  <c r="C12" i="8" l="1"/>
  <c r="R12" i="8" s="1"/>
  <c r="V12" i="8" s="1"/>
  <c r="S13" i="9" s="1"/>
  <c r="S13" i="10" s="1"/>
  <c r="X12" i="9"/>
  <c r="AA11" i="8"/>
  <c r="AB11" i="8" s="1"/>
  <c r="AC11" i="8" s="1"/>
  <c r="AB12" i="9"/>
  <c r="R10" i="10"/>
  <c r="V10" i="9"/>
  <c r="T10" i="9"/>
  <c r="W10" i="9" s="1"/>
  <c r="K12" i="8"/>
  <c r="O12" i="8" s="1"/>
  <c r="E12" i="8" l="1"/>
  <c r="C13" i="8" s="1"/>
  <c r="R13" i="8" s="1"/>
  <c r="V13" i="8" s="1"/>
  <c r="AB10" i="9"/>
  <c r="X13" i="9"/>
  <c r="T10" i="10"/>
  <c r="B13" i="8"/>
  <c r="D13" i="8" s="1"/>
  <c r="O13" i="9"/>
  <c r="O13" i="10" s="1"/>
  <c r="X12" i="8"/>
  <c r="AA12" i="8" l="1"/>
  <c r="AB12" i="8" s="1"/>
  <c r="AC12" i="8" s="1"/>
  <c r="P13" i="10"/>
  <c r="P13" i="9"/>
  <c r="S14" i="9"/>
  <c r="S14" i="10" s="1"/>
  <c r="K13" i="8"/>
  <c r="O13" i="8" s="1"/>
  <c r="O14" i="9" s="1"/>
  <c r="E13" i="8"/>
  <c r="AA13" i="8" s="1"/>
  <c r="AB13" i="8" s="1"/>
  <c r="AC13" i="8" s="1"/>
  <c r="X14" i="9" l="1"/>
  <c r="C14" i="8"/>
  <c r="P14" i="9"/>
  <c r="R14" i="9" s="1"/>
  <c r="T14" i="9" s="1"/>
  <c r="W14" i="9" s="1"/>
  <c r="O14" i="10"/>
  <c r="P14" i="10" s="1"/>
  <c r="R14" i="8"/>
  <c r="V14" i="8" s="1"/>
  <c r="X13" i="8"/>
  <c r="B14" i="8"/>
  <c r="D14" i="8" s="1"/>
  <c r="K14" i="8" s="1"/>
  <c r="O14" i="8" s="1"/>
  <c r="O15" i="9" s="1"/>
  <c r="R13" i="9"/>
  <c r="R13" i="10" l="1"/>
  <c r="V13" i="9"/>
  <c r="P15" i="9"/>
  <c r="R15" i="9" s="1"/>
  <c r="O15" i="10"/>
  <c r="P15" i="10" s="1"/>
  <c r="R14" i="10"/>
  <c r="T14" i="10" s="1"/>
  <c r="V14" i="9"/>
  <c r="AB14" i="9" s="1"/>
  <c r="T13" i="9"/>
  <c r="W13" i="9" s="1"/>
  <c r="S15" i="9"/>
  <c r="S15" i="10" s="1"/>
  <c r="X14" i="8"/>
  <c r="E14" i="8"/>
  <c r="AA14" i="8" s="1"/>
  <c r="AB14" i="8" s="1"/>
  <c r="AC14" i="8" s="1"/>
  <c r="AB13" i="9" l="1"/>
  <c r="X15" i="9"/>
  <c r="C15" i="8"/>
  <c r="R15" i="8" s="1"/>
  <c r="V15" i="8" s="1"/>
  <c r="R15" i="10"/>
  <c r="T15" i="10" s="1"/>
  <c r="V15" i="9"/>
  <c r="T15" i="9"/>
  <c r="W15" i="9" s="1"/>
  <c r="T13" i="10"/>
  <c r="B15" i="8"/>
  <c r="D15" i="8" s="1"/>
  <c r="AB15" i="9" l="1"/>
  <c r="K15" i="8"/>
  <c r="O15" i="8" s="1"/>
  <c r="O16" i="9" s="1"/>
  <c r="E15" i="8"/>
  <c r="AA15" i="8" s="1"/>
  <c r="AB15" i="8" s="1"/>
  <c r="AC15" i="8" s="1"/>
  <c r="S16" i="9"/>
  <c r="S16" i="10" s="1"/>
  <c r="X16" i="9" l="1"/>
  <c r="C16" i="8"/>
  <c r="R16" i="8" s="1"/>
  <c r="V16" i="8" s="1"/>
  <c r="P16" i="9"/>
  <c r="R16" i="9" s="1"/>
  <c r="T16" i="9" s="1"/>
  <c r="W16" i="9" s="1"/>
  <c r="O16" i="10"/>
  <c r="P16" i="10" s="1"/>
  <c r="X15" i="8"/>
  <c r="B16" i="8"/>
  <c r="D16" i="8" s="1"/>
  <c r="E16" i="8" s="1"/>
  <c r="AA16" i="8" s="1"/>
  <c r="AB16" i="8" s="1"/>
  <c r="AC16" i="8" s="1"/>
  <c r="X17" i="9" l="1"/>
  <c r="C17" i="8"/>
  <c r="R16" i="10"/>
  <c r="V16" i="9"/>
  <c r="AB16" i="9" s="1"/>
  <c r="B17" i="8"/>
  <c r="S17" i="9"/>
  <c r="S17" i="10" s="1"/>
  <c r="K16" i="8"/>
  <c r="O16" i="8" s="1"/>
  <c r="O17" i="9" s="1"/>
  <c r="P17" i="9" l="1"/>
  <c r="R17" i="9" s="1"/>
  <c r="T17" i="9" s="1"/>
  <c r="O17" i="10"/>
  <c r="P17" i="10" s="1"/>
  <c r="T16" i="10"/>
  <c r="R17" i="8"/>
  <c r="V17" i="8" s="1"/>
  <c r="X16" i="8"/>
  <c r="G17" i="8"/>
  <c r="G18" i="8" s="1"/>
  <c r="G19" i="8" s="1"/>
  <c r="G20" i="8" s="1"/>
  <c r="G21" i="8" s="1"/>
  <c r="G22" i="8" s="1"/>
  <c r="G23" i="8" s="1"/>
  <c r="G24" i="8" s="1"/>
  <c r="G25" i="8" s="1"/>
  <c r="G26" i="8" s="1"/>
  <c r="W17" i="9" l="1"/>
  <c r="R17" i="10"/>
  <c r="T17" i="10" s="1"/>
  <c r="V17" i="9"/>
  <c r="D17" i="8"/>
  <c r="S18" i="9"/>
  <c r="S18" i="10" s="1"/>
  <c r="AB17" i="9" l="1"/>
  <c r="K17" i="8"/>
  <c r="O17" i="8" s="1"/>
  <c r="E17" i="8"/>
  <c r="AA17" i="8" s="1"/>
  <c r="AB17" i="8" s="1"/>
  <c r="AC17" i="8" s="1"/>
  <c r="X18" i="9" l="1"/>
  <c r="C18" i="8"/>
  <c r="R18" i="8" s="1"/>
  <c r="V18" i="8" s="1"/>
  <c r="B18" i="8"/>
  <c r="D18" i="8" s="1"/>
  <c r="O18" i="9"/>
  <c r="X17" i="8"/>
  <c r="P18" i="9" l="1"/>
  <c r="R18" i="9" s="1"/>
  <c r="T18" i="9" s="1"/>
  <c r="W18" i="9" s="1"/>
  <c r="O18" i="10"/>
  <c r="P18" i="10" s="1"/>
  <c r="K18" i="8"/>
  <c r="O18" i="8" s="1"/>
  <c r="O19" i="9" s="1"/>
  <c r="S19" i="9"/>
  <c r="S19" i="10" s="1"/>
  <c r="E18" i="8"/>
  <c r="AA18" i="8" s="1"/>
  <c r="AB18" i="8" s="1"/>
  <c r="AC18" i="8" s="1"/>
  <c r="X19" i="9" l="1"/>
  <c r="C19" i="8"/>
  <c r="R19" i="8" s="1"/>
  <c r="V19" i="8" s="1"/>
  <c r="P19" i="9"/>
  <c r="R19" i="9" s="1"/>
  <c r="O19" i="10"/>
  <c r="P19" i="10" s="1"/>
  <c r="R18" i="10"/>
  <c r="T18" i="10" s="1"/>
  <c r="V18" i="9"/>
  <c r="X18" i="8"/>
  <c r="B19" i="8"/>
  <c r="D19" i="8" s="1"/>
  <c r="K19" i="8" s="1"/>
  <c r="O19" i="8" s="1"/>
  <c r="O20" i="9" s="1"/>
  <c r="E19" i="8" l="1"/>
  <c r="AA19" i="8" s="1"/>
  <c r="AB19" i="8" s="1"/>
  <c r="AC19" i="8" s="1"/>
  <c r="P20" i="9"/>
  <c r="R20" i="9" s="1"/>
  <c r="O20" i="10"/>
  <c r="P20" i="10" s="1"/>
  <c r="R19" i="10"/>
  <c r="T19" i="10" s="1"/>
  <c r="V19" i="9"/>
  <c r="T19" i="9"/>
  <c r="S20" i="9"/>
  <c r="X19" i="8"/>
  <c r="B20" i="8" l="1"/>
  <c r="D20" i="8" s="1"/>
  <c r="K20" i="8" s="1"/>
  <c r="O20" i="8" s="1"/>
  <c r="O21" i="9" s="1"/>
  <c r="X20" i="9"/>
  <c r="C20" i="8"/>
  <c r="R20" i="8" s="1"/>
  <c r="V20" i="8" s="1"/>
  <c r="S21" i="9" s="1"/>
  <c r="S21" i="10" s="1"/>
  <c r="T20" i="9"/>
  <c r="S20" i="10"/>
  <c r="R20" i="10"/>
  <c r="V20" i="9"/>
  <c r="W19" i="9"/>
  <c r="AB19" i="9" s="1"/>
  <c r="T20" i="10" l="1"/>
  <c r="E20" i="8"/>
  <c r="AA20" i="8" s="1"/>
  <c r="AB20" i="8" s="1"/>
  <c r="AC20" i="8" s="1"/>
  <c r="P21" i="9"/>
  <c r="R21" i="9" s="1"/>
  <c r="O21" i="10"/>
  <c r="P21" i="10" s="1"/>
  <c r="W20" i="9"/>
  <c r="AB20" i="9" s="1"/>
  <c r="X20" i="8"/>
  <c r="B21" i="8" l="1"/>
  <c r="D21" i="8" s="1"/>
  <c r="K21" i="8" s="1"/>
  <c r="O21" i="8" s="1"/>
  <c r="O22" i="9" s="1"/>
  <c r="O22" i="10" s="1"/>
  <c r="P22" i="10" s="1"/>
  <c r="C21" i="8"/>
  <c r="R21" i="8" s="1"/>
  <c r="V21" i="8" s="1"/>
  <c r="S22" i="9" s="1"/>
  <c r="X21" i="9"/>
  <c r="R21" i="10"/>
  <c r="T21" i="10" s="1"/>
  <c r="V21" i="9"/>
  <c r="T21" i="9"/>
  <c r="W21" i="9" s="1"/>
  <c r="P22" i="9" l="1"/>
  <c r="R22" i="9" s="1"/>
  <c r="T22" i="9" s="1"/>
  <c r="E21" i="8"/>
  <c r="AA21" i="8" s="1"/>
  <c r="AB21" i="8" s="1"/>
  <c r="AC21" i="8" s="1"/>
  <c r="X21" i="8"/>
  <c r="AB21" i="9"/>
  <c r="S22" i="10"/>
  <c r="R22" i="10" l="1"/>
  <c r="V22" i="9"/>
  <c r="C22" i="8"/>
  <c r="R22" i="8" s="1"/>
  <c r="V22" i="8" s="1"/>
  <c r="S23" i="9" s="1"/>
  <c r="S23" i="10" s="1"/>
  <c r="B22" i="8"/>
  <c r="D22" i="8" s="1"/>
  <c r="K22" i="8" s="1"/>
  <c r="O22" i="8" s="1"/>
  <c r="O23" i="9" s="1"/>
  <c r="P23" i="9" s="1"/>
  <c r="R23" i="9" s="1"/>
  <c r="X22" i="9"/>
  <c r="T22" i="10"/>
  <c r="W22" i="9"/>
  <c r="O23" i="10" l="1"/>
  <c r="P23" i="10" s="1"/>
  <c r="T23" i="9"/>
  <c r="W23" i="9" s="1"/>
  <c r="X22" i="8"/>
  <c r="AB22" i="9"/>
  <c r="E22" i="8"/>
  <c r="AA22" i="8" s="1"/>
  <c r="AB22" i="8" s="1"/>
  <c r="AC22" i="8" s="1"/>
  <c r="R23" i="10"/>
  <c r="T23" i="10" s="1"/>
  <c r="V23" i="9"/>
  <c r="C23" i="8" l="1"/>
  <c r="R23" i="8" s="1"/>
  <c r="V23" i="8" s="1"/>
  <c r="S24" i="9" s="1"/>
  <c r="S24" i="10" s="1"/>
  <c r="B23" i="8"/>
  <c r="D23" i="8" s="1"/>
  <c r="K23" i="8" s="1"/>
  <c r="O23" i="8" s="1"/>
  <c r="O24" i="9" s="1"/>
  <c r="P24" i="9" s="1"/>
  <c r="R24" i="9" s="1"/>
  <c r="X23" i="9"/>
  <c r="AB23" i="9" s="1"/>
  <c r="T24" i="9" l="1"/>
  <c r="W24" i="9" s="1"/>
  <c r="E23" i="8"/>
  <c r="O24" i="10"/>
  <c r="P24" i="10" s="1"/>
  <c r="X23" i="8"/>
  <c r="R24" i="10"/>
  <c r="T24" i="10" s="1"/>
  <c r="V24" i="9"/>
  <c r="AA23" i="8" l="1"/>
  <c r="AB23" i="8" s="1"/>
  <c r="AC23" i="8" s="1"/>
  <c r="X24" i="9"/>
  <c r="AB24" i="9" s="1"/>
  <c r="C24" i="8"/>
  <c r="B24" i="8"/>
  <c r="D24" i="8" s="1"/>
  <c r="K24" i="8" s="1"/>
  <c r="O24" i="8" s="1"/>
  <c r="O25" i="9" s="1"/>
  <c r="P25" i="9" l="1"/>
  <c r="R25" i="9" s="1"/>
  <c r="O25" i="10"/>
  <c r="P25" i="10" s="1"/>
  <c r="R24" i="8"/>
  <c r="V24" i="8" s="1"/>
  <c r="E24" i="8"/>
  <c r="X24" i="8" l="1"/>
  <c r="S25" i="9"/>
  <c r="S25" i="10" s="1"/>
  <c r="AA24" i="8"/>
  <c r="AB24" i="8" s="1"/>
  <c r="AC24" i="8" s="1"/>
  <c r="C25" i="8"/>
  <c r="R25" i="8" s="1"/>
  <c r="V25" i="8" s="1"/>
  <c r="S26" i="9" s="1"/>
  <c r="S26" i="10" s="1"/>
  <c r="B25" i="8"/>
  <c r="D25" i="8" s="1"/>
  <c r="X25" i="9"/>
  <c r="V25" i="9"/>
  <c r="R25" i="10"/>
  <c r="T25" i="9" l="1"/>
  <c r="W25" i="9" s="1"/>
  <c r="E25" i="8"/>
  <c r="K25" i="8"/>
  <c r="O25" i="8" s="1"/>
  <c r="O26" i="9" s="1"/>
  <c r="T25" i="10"/>
  <c r="X25" i="8" l="1"/>
  <c r="P26" i="9"/>
  <c r="R26" i="9" s="1"/>
  <c r="O26" i="10"/>
  <c r="P26" i="10" s="1"/>
  <c r="AA25" i="8"/>
  <c r="AB25" i="8" s="1"/>
  <c r="AC25" i="8" s="1"/>
  <c r="B26" i="8"/>
  <c r="D26" i="8" s="1"/>
  <c r="K26" i="8" s="1"/>
  <c r="O26" i="8" s="1"/>
  <c r="O27" i="9" s="1"/>
  <c r="C26" i="8"/>
  <c r="X26" i="9"/>
  <c r="R26" i="8" l="1"/>
  <c r="V26" i="8" s="1"/>
  <c r="E26" i="8"/>
  <c r="P27" i="9"/>
  <c r="R27" i="9" s="1"/>
  <c r="O27" i="10"/>
  <c r="P27" i="10" s="1"/>
  <c r="T26" i="9"/>
  <c r="W26" i="9" s="1"/>
  <c r="R26" i="10"/>
  <c r="T26" i="10" s="1"/>
  <c r="V26" i="9"/>
  <c r="AB26" i="9" l="1"/>
  <c r="AA26" i="8"/>
  <c r="AB26" i="8" s="1"/>
  <c r="AC26" i="8" s="1"/>
  <c r="B27" i="8"/>
  <c r="X27" i="9"/>
  <c r="C27" i="8"/>
  <c r="R27" i="8" s="1"/>
  <c r="V27" i="8" s="1"/>
  <c r="R27" i="10"/>
  <c r="V27" i="9"/>
  <c r="X26" i="8"/>
  <c r="S27" i="9"/>
  <c r="S27" i="10" s="1"/>
  <c r="T27" i="9" l="1"/>
  <c r="W27" i="9" s="1"/>
  <c r="AB27" i="9" s="1"/>
  <c r="T27" i="10"/>
  <c r="S28" i="9"/>
  <c r="S28" i="10" s="1"/>
  <c r="G27" i="8"/>
  <c r="G28" i="8" s="1"/>
  <c r="G29" i="8" s="1"/>
  <c r="G30" i="8" s="1"/>
  <c r="G31" i="8" s="1"/>
  <c r="G32" i="8" s="1"/>
  <c r="G33" i="8" s="1"/>
  <c r="G34" i="8" s="1"/>
  <c r="G35" i="8" s="1"/>
  <c r="G36" i="8" s="1"/>
  <c r="D27" i="8" l="1"/>
  <c r="E27" i="8" l="1"/>
  <c r="K27" i="8"/>
  <c r="O27" i="8" s="1"/>
  <c r="O28" i="9" l="1"/>
  <c r="X27" i="8"/>
  <c r="AA27" i="8"/>
  <c r="AB27" i="8" s="1"/>
  <c r="AC27" i="8" s="1"/>
  <c r="B28" i="8"/>
  <c r="D28" i="8" s="1"/>
  <c r="K28" i="8" s="1"/>
  <c r="O28" i="8" s="1"/>
  <c r="O29" i="9" s="1"/>
  <c r="C28" i="8"/>
  <c r="X28" i="9"/>
  <c r="R28" i="8" l="1"/>
  <c r="V28" i="8" s="1"/>
  <c r="E28" i="8"/>
  <c r="P29" i="9"/>
  <c r="R29" i="9" s="1"/>
  <c r="O29" i="10"/>
  <c r="P29" i="10" s="1"/>
  <c r="P28" i="9"/>
  <c r="R28" i="9" s="1"/>
  <c r="O28" i="10"/>
  <c r="P28" i="10" s="1"/>
  <c r="T28" i="9" l="1"/>
  <c r="W28" i="9" s="1"/>
  <c r="R28" i="10"/>
  <c r="T28" i="10" s="1"/>
  <c r="V28" i="9"/>
  <c r="AA28" i="8"/>
  <c r="AB28" i="8" s="1"/>
  <c r="AC28" i="8" s="1"/>
  <c r="B29" i="8"/>
  <c r="D29" i="8" s="1"/>
  <c r="K29" i="8" s="1"/>
  <c r="O29" i="8" s="1"/>
  <c r="O30" i="9" s="1"/>
  <c r="C29" i="8"/>
  <c r="X29" i="9"/>
  <c r="R29" i="10"/>
  <c r="V29" i="9"/>
  <c r="X28" i="8"/>
  <c r="S29" i="9"/>
  <c r="S29" i="10" s="1"/>
  <c r="T29" i="10" l="1"/>
  <c r="R29" i="8"/>
  <c r="V29" i="8" s="1"/>
  <c r="E29" i="8"/>
  <c r="P30" i="9"/>
  <c r="R30" i="9" s="1"/>
  <c r="O30" i="10"/>
  <c r="P30" i="10" s="1"/>
  <c r="T29" i="9"/>
  <c r="W29" i="9" s="1"/>
  <c r="AB29" i="9" s="1"/>
  <c r="AA29" i="8" l="1"/>
  <c r="AB29" i="8" s="1"/>
  <c r="AC29" i="8" s="1"/>
  <c r="X30" i="9"/>
  <c r="C30" i="8"/>
  <c r="B30" i="8"/>
  <c r="D30" i="8" s="1"/>
  <c r="K30" i="8" s="1"/>
  <c r="O30" i="8" s="1"/>
  <c r="O31" i="9" s="1"/>
  <c r="C14" i="11" s="1"/>
  <c r="V30" i="9"/>
  <c r="R30" i="10"/>
  <c r="S30" i="9"/>
  <c r="S30" i="10" s="1"/>
  <c r="X29" i="8"/>
  <c r="O31" i="10" l="1"/>
  <c r="P31" i="10" s="1"/>
  <c r="P31" i="9"/>
  <c r="R30" i="8"/>
  <c r="V30" i="8" s="1"/>
  <c r="E30" i="8"/>
  <c r="T30" i="9"/>
  <c r="W30" i="9" s="1"/>
  <c r="AB30" i="9" s="1"/>
  <c r="T30" i="10"/>
  <c r="Y25" i="10"/>
  <c r="Y18" i="10"/>
  <c r="Y35" i="10"/>
  <c r="R31" i="9" l="1"/>
  <c r="C18" i="11" s="1"/>
  <c r="C16" i="11"/>
  <c r="X30" i="8"/>
  <c r="S31" i="9"/>
  <c r="AA30" i="8"/>
  <c r="AB30" i="8" s="1"/>
  <c r="AC30" i="8" s="1"/>
  <c r="C31" i="8"/>
  <c r="X31" i="9"/>
  <c r="B31" i="8"/>
  <c r="D31" i="8" s="1"/>
  <c r="K31" i="8" s="1"/>
  <c r="O31" i="8" s="1"/>
  <c r="O32" i="9" s="1"/>
  <c r="E16" i="11" l="1"/>
  <c r="E55" i="11" s="1"/>
  <c r="C55" i="11"/>
  <c r="E18" i="11"/>
  <c r="E56" i="11" s="1"/>
  <c r="C56" i="11"/>
  <c r="R31" i="10"/>
  <c r="V31" i="9"/>
  <c r="T31" i="9"/>
  <c r="W31" i="9" s="1"/>
  <c r="C22" i="11"/>
  <c r="S31" i="10"/>
  <c r="C19" i="11"/>
  <c r="R31" i="8"/>
  <c r="V31" i="8" s="1"/>
  <c r="E31" i="8"/>
  <c r="O32" i="10"/>
  <c r="P32" i="10" s="1"/>
  <c r="P32" i="9"/>
  <c r="R32" i="9" s="1"/>
  <c r="AB31" i="9" l="1"/>
  <c r="E22" i="11"/>
  <c r="E57" i="11" s="1"/>
  <c r="C57" i="11"/>
  <c r="T31" i="10"/>
  <c r="V32" i="9"/>
  <c r="R32" i="10"/>
  <c r="AA31" i="8"/>
  <c r="AB31" i="8" s="1"/>
  <c r="AC31" i="8" s="1"/>
  <c r="B32" i="8"/>
  <c r="D32" i="8" s="1"/>
  <c r="K32" i="8" s="1"/>
  <c r="O32" i="8" s="1"/>
  <c r="O33" i="9" s="1"/>
  <c r="X32" i="9"/>
  <c r="C32" i="8"/>
  <c r="X31" i="8"/>
  <c r="S32" i="9"/>
  <c r="S32" i="10" s="1"/>
  <c r="Y18" i="9"/>
  <c r="AB18" i="9" s="1"/>
  <c r="Y35" i="9"/>
  <c r="R32" i="8" l="1"/>
  <c r="V32" i="8" s="1"/>
  <c r="E32" i="8"/>
  <c r="T32" i="10"/>
  <c r="P33" i="9"/>
  <c r="R33" i="9" s="1"/>
  <c r="O33" i="10"/>
  <c r="P33" i="10" s="1"/>
  <c r="T32" i="9"/>
  <c r="W32" i="9" s="1"/>
  <c r="AB32" i="9" s="1"/>
  <c r="V33" i="9" l="1"/>
  <c r="R33" i="10"/>
  <c r="X33" i="9"/>
  <c r="B33" i="8"/>
  <c r="D33" i="8" s="1"/>
  <c r="K33" i="8" s="1"/>
  <c r="O33" i="8" s="1"/>
  <c r="O34" i="9" s="1"/>
  <c r="C33" i="8"/>
  <c r="AA32" i="8"/>
  <c r="AB32" i="8" s="1"/>
  <c r="AC32" i="8" s="1"/>
  <c r="X32" i="8"/>
  <c r="S33" i="9"/>
  <c r="S33" i="10" s="1"/>
  <c r="T33" i="10" l="1"/>
  <c r="E33" i="8"/>
  <c r="R33" i="8"/>
  <c r="V33" i="8" s="1"/>
  <c r="T33" i="9"/>
  <c r="W33" i="9" s="1"/>
  <c r="AB33" i="9" s="1"/>
  <c r="P34" i="9"/>
  <c r="R34" i="9" s="1"/>
  <c r="O34" i="10"/>
  <c r="P34" i="10" s="1"/>
  <c r="V34" i="9" l="1"/>
  <c r="R34" i="10"/>
  <c r="X33" i="8"/>
  <c r="S34" i="9"/>
  <c r="S34" i="10" s="1"/>
  <c r="C34" i="8"/>
  <c r="X34" i="9"/>
  <c r="B34" i="8"/>
  <c r="D34" i="8" s="1"/>
  <c r="K34" i="8" s="1"/>
  <c r="O34" i="8" s="1"/>
  <c r="AA33" i="8"/>
  <c r="AB33" i="8" s="1"/>
  <c r="AC33" i="8" s="1"/>
  <c r="A8" i="10"/>
  <c r="I8" i="10" s="1"/>
  <c r="J8" i="10" s="1"/>
  <c r="O35" i="9" l="1"/>
  <c r="T34" i="9"/>
  <c r="W34" i="9" s="1"/>
  <c r="AB34" i="9" s="1"/>
  <c r="R34" i="8"/>
  <c r="V34" i="8" s="1"/>
  <c r="E34" i="8"/>
  <c r="T34" i="10"/>
  <c r="Z8" i="10"/>
  <c r="Z5" i="10" s="1"/>
  <c r="Y8" i="10"/>
  <c r="K8" i="10"/>
  <c r="X35" i="9" l="1"/>
  <c r="B35" i="8"/>
  <c r="D35" i="8" s="1"/>
  <c r="K35" i="8" s="1"/>
  <c r="O35" i="8" s="1"/>
  <c r="C35" i="8"/>
  <c r="AA34" i="8"/>
  <c r="AB34" i="8" s="1"/>
  <c r="AC34" i="8" s="1"/>
  <c r="S35" i="9"/>
  <c r="X34" i="8"/>
  <c r="O35" i="10"/>
  <c r="P35" i="9"/>
  <c r="I9" i="10"/>
  <c r="J9" i="10" s="1"/>
  <c r="S35" i="10" l="1"/>
  <c r="R35" i="9"/>
  <c r="R35" i="8"/>
  <c r="V35" i="8" s="1"/>
  <c r="E35" i="8"/>
  <c r="P35" i="10"/>
  <c r="O36" i="9"/>
  <c r="I10" i="10"/>
  <c r="J10" i="10" s="1"/>
  <c r="K10" i="10" s="1"/>
  <c r="V8" i="10"/>
  <c r="K9" i="10"/>
  <c r="M8" i="10"/>
  <c r="R35" i="10" l="1"/>
  <c r="V35" i="9"/>
  <c r="T35" i="9"/>
  <c r="X36" i="9"/>
  <c r="B36" i="8"/>
  <c r="C36" i="8"/>
  <c r="AA35" i="8"/>
  <c r="AB35" i="8" s="1"/>
  <c r="AC35" i="8" s="1"/>
  <c r="X35" i="8"/>
  <c r="S36" i="9"/>
  <c r="O36" i="10"/>
  <c r="P36" i="9"/>
  <c r="I11" i="10"/>
  <c r="J11" i="10" s="1"/>
  <c r="W8" i="10"/>
  <c r="AB8" i="10" s="1"/>
  <c r="V10" i="10"/>
  <c r="D36" i="8" l="1"/>
  <c r="K36" i="8" s="1"/>
  <c r="O36" i="8" s="1"/>
  <c r="B38" i="8"/>
  <c r="Y28" i="10" s="1"/>
  <c r="Y5" i="10" s="1"/>
  <c r="E36" i="8"/>
  <c r="R36" i="8"/>
  <c r="V36" i="8" s="1"/>
  <c r="P36" i="10"/>
  <c r="S36" i="10"/>
  <c r="W35" i="9"/>
  <c r="AB35" i="9" s="1"/>
  <c r="R36" i="9"/>
  <c r="O37" i="9"/>
  <c r="O38" i="8"/>
  <c r="T35" i="10"/>
  <c r="V9" i="10"/>
  <c r="K11" i="10"/>
  <c r="M10" i="10"/>
  <c r="W10" i="10" s="1"/>
  <c r="AB10" i="10" s="1"/>
  <c r="M9" i="10"/>
  <c r="O37" i="10" l="1"/>
  <c r="P37" i="9"/>
  <c r="O5" i="9"/>
  <c r="S37" i="9"/>
  <c r="X36" i="8"/>
  <c r="X38" i="8" s="1"/>
  <c r="V38" i="8"/>
  <c r="T36" i="9"/>
  <c r="R36" i="10"/>
  <c r="V36" i="9"/>
  <c r="X37" i="9"/>
  <c r="X5" i="9" s="1"/>
  <c r="AA36" i="8"/>
  <c r="AB36" i="8" s="1"/>
  <c r="AC36" i="8" s="1"/>
  <c r="M11" i="10"/>
  <c r="I12" i="10"/>
  <c r="J12" i="10" s="1"/>
  <c r="W9" i="10"/>
  <c r="AB9" i="10" s="1"/>
  <c r="Y25" i="9" l="1"/>
  <c r="Y28" i="9"/>
  <c r="AB28" i="9" s="1"/>
  <c r="T36" i="10"/>
  <c r="AB25" i="9"/>
  <c r="S37" i="10"/>
  <c r="S5" i="10" s="1"/>
  <c r="C19" i="14" s="1"/>
  <c r="S5" i="9"/>
  <c r="R37" i="9"/>
  <c r="P5" i="9"/>
  <c r="W36" i="9"/>
  <c r="AB36" i="9" s="1"/>
  <c r="P37" i="10"/>
  <c r="P5" i="10" s="1"/>
  <c r="C16" i="14" s="1"/>
  <c r="O5" i="10"/>
  <c r="C14" i="14" s="1"/>
  <c r="W11" i="10"/>
  <c r="K12" i="10"/>
  <c r="V11" i="10"/>
  <c r="C55" i="14" l="1"/>
  <c r="Y5" i="9"/>
  <c r="R37" i="10"/>
  <c r="V37" i="9"/>
  <c r="T37" i="9"/>
  <c r="R5" i="9"/>
  <c r="AB11" i="10"/>
  <c r="M12" i="10"/>
  <c r="I13" i="10"/>
  <c r="J13" i="10" s="1"/>
  <c r="V5" i="9" l="1"/>
  <c r="W37" i="9"/>
  <c r="W5" i="9" s="1"/>
  <c r="T5" i="9"/>
  <c r="T37" i="10"/>
  <c r="T5" i="10" s="1"/>
  <c r="C22" i="14" s="1"/>
  <c r="R5" i="10"/>
  <c r="C18" i="14" s="1"/>
  <c r="W12" i="10"/>
  <c r="K13" i="10"/>
  <c r="V12" i="10"/>
  <c r="C56" i="14" l="1"/>
  <c r="C57" i="14"/>
  <c r="AB37" i="9"/>
  <c r="AB5" i="9" s="1"/>
  <c r="AB12" i="10"/>
  <c r="I14" i="10"/>
  <c r="J14" i="10" s="1"/>
  <c r="K14" i="10" s="1"/>
  <c r="M13" i="10"/>
  <c r="W13" i="10" l="1"/>
  <c r="V13" i="10"/>
  <c r="V14" i="10"/>
  <c r="AB13" i="10" l="1"/>
  <c r="M14" i="10"/>
  <c r="W14" i="10" s="1"/>
  <c r="AB14" i="10" s="1"/>
  <c r="I15" i="10"/>
  <c r="J15" i="10" s="1"/>
  <c r="K15" i="10" s="1"/>
  <c r="V15" i="10" l="1"/>
  <c r="M15" i="10" l="1"/>
  <c r="W15" i="10" s="1"/>
  <c r="AB15" i="10" s="1"/>
  <c r="I16" i="10"/>
  <c r="J16" i="10" s="1"/>
  <c r="K16" i="10" s="1"/>
  <c r="V16" i="10" l="1"/>
  <c r="M16" i="10" l="1"/>
  <c r="W16" i="10" s="1"/>
  <c r="AB16" i="10" s="1"/>
  <c r="I17" i="10"/>
  <c r="J17" i="10" s="1"/>
  <c r="K17" i="10" s="1"/>
  <c r="V17" i="10" l="1"/>
  <c r="I18" i="10" l="1"/>
  <c r="J18" i="10" s="1"/>
  <c r="K18" i="10" s="1"/>
  <c r="M17" i="10"/>
  <c r="W17" i="10" s="1"/>
  <c r="AB17" i="10" s="1"/>
  <c r="V18" i="10" l="1"/>
  <c r="I19" i="10" l="1"/>
  <c r="J19" i="10" s="1"/>
  <c r="K19" i="10" s="1"/>
  <c r="M18" i="10"/>
  <c r="W18" i="10" s="1"/>
  <c r="AB18" i="10" s="1"/>
  <c r="V19" i="10" l="1"/>
  <c r="M19" i="10" l="1"/>
  <c r="W19" i="10" s="1"/>
  <c r="AB19" i="10" s="1"/>
  <c r="I20" i="10"/>
  <c r="J20" i="10" s="1"/>
  <c r="K20" i="10" s="1"/>
  <c r="V20" i="10" l="1"/>
  <c r="I21" i="10" l="1"/>
  <c r="J21" i="10" s="1"/>
  <c r="K21" i="10" s="1"/>
  <c r="M20" i="10"/>
  <c r="W20" i="10" s="1"/>
  <c r="AB20" i="10" s="1"/>
  <c r="V21" i="10" l="1"/>
  <c r="I22" i="10" l="1"/>
  <c r="J22" i="10" s="1"/>
  <c r="K22" i="10" s="1"/>
  <c r="M21" i="10"/>
  <c r="W21" i="10" s="1"/>
  <c r="AB21" i="10" s="1"/>
  <c r="V22" i="10" l="1"/>
  <c r="I23" i="10" l="1"/>
  <c r="J23" i="10" s="1"/>
  <c r="K23" i="10" s="1"/>
  <c r="M22" i="10"/>
  <c r="W22" i="10" s="1"/>
  <c r="AB22" i="10" s="1"/>
  <c r="V23" i="10" l="1"/>
  <c r="I24" i="10" l="1"/>
  <c r="J24" i="10" s="1"/>
  <c r="K24" i="10" s="1"/>
  <c r="M23" i="10"/>
  <c r="W23" i="10" s="1"/>
  <c r="AB23" i="10" s="1"/>
  <c r="V24" i="10" l="1"/>
  <c r="M24" i="10" l="1"/>
  <c r="W24" i="10" s="1"/>
  <c r="AB24" i="10" s="1"/>
  <c r="I25" i="10"/>
  <c r="J25" i="10" s="1"/>
  <c r="K25" i="10" s="1"/>
  <c r="V25" i="10" l="1"/>
  <c r="I26" i="10" l="1"/>
  <c r="J26" i="10" s="1"/>
  <c r="K26" i="10" s="1"/>
  <c r="M25" i="10"/>
  <c r="W25" i="10" s="1"/>
  <c r="AB25" i="10" s="1"/>
  <c r="V26" i="10" l="1"/>
  <c r="I27" i="10" l="1"/>
  <c r="J27" i="10" s="1"/>
  <c r="K27" i="10" s="1"/>
  <c r="M26" i="10"/>
  <c r="W26" i="10" s="1"/>
  <c r="AB26" i="10" s="1"/>
  <c r="V27" i="10" l="1"/>
  <c r="M27" i="10" l="1"/>
  <c r="W27" i="10" s="1"/>
  <c r="AB27" i="10" s="1"/>
  <c r="I28" i="10"/>
  <c r="J28" i="10" s="1"/>
  <c r="K28" i="10" s="1"/>
  <c r="V28" i="10" l="1"/>
  <c r="M28" i="10" l="1"/>
  <c r="W28" i="10" s="1"/>
  <c r="AB28" i="10" s="1"/>
  <c r="I29" i="10"/>
  <c r="J29" i="10" s="1"/>
  <c r="K29" i="10" s="1"/>
  <c r="V29" i="10" l="1"/>
  <c r="I30" i="10" l="1"/>
  <c r="J30" i="10" s="1"/>
  <c r="K30" i="10" s="1"/>
  <c r="M29" i="10"/>
  <c r="W29" i="10" s="1"/>
  <c r="AB29" i="10" s="1"/>
  <c r="V30" i="10" l="1"/>
  <c r="M30" i="10" l="1"/>
  <c r="W30" i="10" s="1"/>
  <c r="AB30" i="10" s="1"/>
  <c r="I31" i="10"/>
  <c r="J31" i="10" s="1"/>
  <c r="K31" i="10" s="1"/>
  <c r="V31" i="10" l="1"/>
  <c r="M31" i="10" l="1"/>
  <c r="W31" i="10" s="1"/>
  <c r="AB31" i="10" s="1"/>
  <c r="I32" i="10"/>
  <c r="J32" i="10" s="1"/>
  <c r="K32" i="10" s="1"/>
  <c r="V32" i="10" l="1"/>
  <c r="I33" i="10" l="1"/>
  <c r="J33" i="10" s="1"/>
  <c r="K33" i="10" s="1"/>
  <c r="M32" i="10"/>
  <c r="W32" i="10" s="1"/>
  <c r="AB32" i="10" s="1"/>
  <c r="V33" i="10" l="1"/>
  <c r="M33" i="10" l="1"/>
  <c r="W33" i="10" s="1"/>
  <c r="AB33" i="10" s="1"/>
  <c r="I34" i="10"/>
  <c r="J34" i="10" s="1"/>
  <c r="K34" i="10" s="1"/>
  <c r="V34" i="10" l="1"/>
  <c r="I35" i="10" l="1"/>
  <c r="J35" i="10" s="1"/>
  <c r="K35" i="10" s="1"/>
  <c r="M34" i="10"/>
  <c r="W34" i="10" s="1"/>
  <c r="AB34" i="10" s="1"/>
  <c r="V35" i="10" l="1"/>
  <c r="I36" i="10" l="1"/>
  <c r="J36" i="10" s="1"/>
  <c r="K36" i="10" s="1"/>
  <c r="M35" i="10"/>
  <c r="W35" i="10" s="1"/>
  <c r="AB35" i="10" s="1"/>
  <c r="I37" i="10" l="1"/>
  <c r="J37" i="10" s="1"/>
  <c r="V36" i="10"/>
  <c r="M36" i="10" l="1"/>
  <c r="W36" i="10" s="1"/>
  <c r="AB36" i="10" s="1"/>
  <c r="K37" i="10"/>
  <c r="J5" i="10"/>
  <c r="D20" i="14" l="1"/>
  <c r="D15" i="14"/>
  <c r="M37" i="10"/>
  <c r="K5" i="10"/>
  <c r="D16" i="14" s="1"/>
  <c r="D55" i="14" l="1"/>
  <c r="E16" i="14"/>
  <c r="E55" i="14" s="1"/>
  <c r="W37" i="10"/>
  <c r="W5" i="10" s="1"/>
  <c r="M5" i="10"/>
  <c r="D22" i="14" s="1"/>
  <c r="V37" i="10"/>
  <c r="L5" i="10"/>
  <c r="D18" i="14" s="1"/>
  <c r="AB37" i="10" l="1"/>
  <c r="D56" i="14"/>
  <c r="E18" i="14"/>
  <c r="E56" i="14" s="1"/>
  <c r="D57" i="14"/>
  <c r="E22" i="14"/>
  <c r="E57" i="14" s="1"/>
  <c r="AB5" i="10"/>
  <c r="V5" i="10"/>
</calcChain>
</file>

<file path=xl/sharedStrings.xml><?xml version="1.0" encoding="utf-8"?>
<sst xmlns="http://schemas.openxmlformats.org/spreadsheetml/2006/main" count="952" uniqueCount="591">
  <si>
    <t>Einkommen</t>
  </si>
  <si>
    <t>Einkommensteuer (tabellarisch) für 2010/2011</t>
  </si>
  <si>
    <t>Grundtabelle</t>
  </si>
  <si>
    <t>Steuer</t>
  </si>
  <si>
    <t>Soli</t>
  </si>
  <si>
    <t>KiSt</t>
  </si>
  <si>
    <t>Gesamt</t>
  </si>
  <si>
    <t>EK</t>
  </si>
  <si>
    <t>Finanzierung</t>
  </si>
  <si>
    <t>BBK01.SU0022</t>
  </si>
  <si>
    <t>Habenzinsen Banken / Spareinlagen mit Mindest-/Grundverzinsung mit dreimonatiger Kündigungsfrist / Durchschnittssatz</t>
  </si>
  <si>
    <t>Einheit</t>
  </si>
  <si>
    <t>% p.a.</t>
  </si>
  <si>
    <t>Dimension</t>
  </si>
  <si>
    <t>Eins</t>
  </si>
  <si>
    <t>Stand vom</t>
  </si>
  <si>
    <t>03.04.2013 10:29:20 Uhr</t>
  </si>
  <si>
    <t>1982-01</t>
  </si>
  <si>
    <t>1982-02</t>
  </si>
  <si>
    <t>1982-03</t>
  </si>
  <si>
    <t>1982-04</t>
  </si>
  <si>
    <t>1982-05</t>
  </si>
  <si>
    <t>1982-06</t>
  </si>
  <si>
    <t>1982-07</t>
  </si>
  <si>
    <t>1982-08</t>
  </si>
  <si>
    <t>1982-09</t>
  </si>
  <si>
    <t>1982-10</t>
  </si>
  <si>
    <t>1982-11</t>
  </si>
  <si>
    <t>1982-12</t>
  </si>
  <si>
    <t>1983-01</t>
  </si>
  <si>
    <t>1983-02</t>
  </si>
  <si>
    <t>1983-03</t>
  </si>
  <si>
    <t>1983-04</t>
  </si>
  <si>
    <t>1983-05</t>
  </si>
  <si>
    <t>1983-06</t>
  </si>
  <si>
    <t>1983-07</t>
  </si>
  <si>
    <t>1983-08</t>
  </si>
  <si>
    <t>1983-09</t>
  </si>
  <si>
    <t>1983-10</t>
  </si>
  <si>
    <t>1983-11</t>
  </si>
  <si>
    <t>1983-12</t>
  </si>
  <si>
    <t>1984-01</t>
  </si>
  <si>
    <t>1984-02</t>
  </si>
  <si>
    <t>1984-03</t>
  </si>
  <si>
    <t>1984-04</t>
  </si>
  <si>
    <t>1984-05</t>
  </si>
  <si>
    <t>1984-06</t>
  </si>
  <si>
    <t>1984-07</t>
  </si>
  <si>
    <t>1984-08</t>
  </si>
  <si>
    <t>1984-09</t>
  </si>
  <si>
    <t>1984-10</t>
  </si>
  <si>
    <t>1984-11</t>
  </si>
  <si>
    <t>1984-12</t>
  </si>
  <si>
    <t>1985-01</t>
  </si>
  <si>
    <t>1985-02</t>
  </si>
  <si>
    <t>1985-03</t>
  </si>
  <si>
    <t>1985-04</t>
  </si>
  <si>
    <t>1985-05</t>
  </si>
  <si>
    <t>1985-06</t>
  </si>
  <si>
    <t>1985-07</t>
  </si>
  <si>
    <t>1985-08</t>
  </si>
  <si>
    <t>1985-09</t>
  </si>
  <si>
    <t>1985-10</t>
  </si>
  <si>
    <t>1985-11</t>
  </si>
  <si>
    <t>1985-12</t>
  </si>
  <si>
    <t>1986-01</t>
  </si>
  <si>
    <t>1986-02</t>
  </si>
  <si>
    <t>1986-03</t>
  </si>
  <si>
    <t>1986-04</t>
  </si>
  <si>
    <t>1986-05</t>
  </si>
  <si>
    <t>1986-06</t>
  </si>
  <si>
    <t>1986-07</t>
  </si>
  <si>
    <t>1986-08</t>
  </si>
  <si>
    <t>1986-09</t>
  </si>
  <si>
    <t>1986-10</t>
  </si>
  <si>
    <t>1986-11</t>
  </si>
  <si>
    <t>1986-12</t>
  </si>
  <si>
    <t>1987-01</t>
  </si>
  <si>
    <t>1987-02</t>
  </si>
  <si>
    <t>1987-03</t>
  </si>
  <si>
    <t>1987-04</t>
  </si>
  <si>
    <t>1987-05</t>
  </si>
  <si>
    <t>1987-06</t>
  </si>
  <si>
    <t>1987-07</t>
  </si>
  <si>
    <t>1987-08</t>
  </si>
  <si>
    <t>1987-09</t>
  </si>
  <si>
    <t>1987-10</t>
  </si>
  <si>
    <t>1987-11</t>
  </si>
  <si>
    <t>1987-12</t>
  </si>
  <si>
    <t>1988-01</t>
  </si>
  <si>
    <t>1988-02</t>
  </si>
  <si>
    <t>1988-03</t>
  </si>
  <si>
    <t>1988-04</t>
  </si>
  <si>
    <t>1988-05</t>
  </si>
  <si>
    <t>1988-06</t>
  </si>
  <si>
    <t>1988-07</t>
  </si>
  <si>
    <t>1988-08</t>
  </si>
  <si>
    <t>1988-09</t>
  </si>
  <si>
    <t>1988-10</t>
  </si>
  <si>
    <t>1988-11</t>
  </si>
  <si>
    <t>1988-12</t>
  </si>
  <si>
    <t>1989-01</t>
  </si>
  <si>
    <t>1989-02</t>
  </si>
  <si>
    <t>1989-03</t>
  </si>
  <si>
    <t>1989-04</t>
  </si>
  <si>
    <t>1989-05</t>
  </si>
  <si>
    <t>1989-06</t>
  </si>
  <si>
    <t>1989-07</t>
  </si>
  <si>
    <t>1989-08</t>
  </si>
  <si>
    <t>1989-09</t>
  </si>
  <si>
    <t>1989-10</t>
  </si>
  <si>
    <t>1989-11</t>
  </si>
  <si>
    <t>1989-12</t>
  </si>
  <si>
    <t>1990-01</t>
  </si>
  <si>
    <t>1990-02</t>
  </si>
  <si>
    <t>1990-03</t>
  </si>
  <si>
    <t>1990-04</t>
  </si>
  <si>
    <t>1990-05</t>
  </si>
  <si>
    <t>1990-06</t>
  </si>
  <si>
    <t>1990-07</t>
  </si>
  <si>
    <t>1990-08</t>
  </si>
  <si>
    <t>1990-09</t>
  </si>
  <si>
    <t>1990-10</t>
  </si>
  <si>
    <t>1990-11</t>
  </si>
  <si>
    <t>1990-12</t>
  </si>
  <si>
    <t>1991-01</t>
  </si>
  <si>
    <t>1991-02</t>
  </si>
  <si>
    <t>1991-03</t>
  </si>
  <si>
    <t>1991-04</t>
  </si>
  <si>
    <t>1991-05</t>
  </si>
  <si>
    <t>1991-06</t>
  </si>
  <si>
    <t>1991-07</t>
  </si>
  <si>
    <t>1991-08</t>
  </si>
  <si>
    <t>1991-09</t>
  </si>
  <si>
    <t>1991-10</t>
  </si>
  <si>
    <t>1991-11</t>
  </si>
  <si>
    <t>1991-12</t>
  </si>
  <si>
    <t>1992-01</t>
  </si>
  <si>
    <t>1992-02</t>
  </si>
  <si>
    <t>1992-03</t>
  </si>
  <si>
    <t>1992-04</t>
  </si>
  <si>
    <t>1992-05</t>
  </si>
  <si>
    <t>1992-06</t>
  </si>
  <si>
    <t>1992-07</t>
  </si>
  <si>
    <t>1992-08</t>
  </si>
  <si>
    <t>1992-09</t>
  </si>
  <si>
    <t>1992-10</t>
  </si>
  <si>
    <t>1992-11</t>
  </si>
  <si>
    <t>1992-12</t>
  </si>
  <si>
    <t>1993-01</t>
  </si>
  <si>
    <t>1993-02</t>
  </si>
  <si>
    <t>1993-03</t>
  </si>
  <si>
    <t>1993-04</t>
  </si>
  <si>
    <t>1993-05</t>
  </si>
  <si>
    <t>1993-06</t>
  </si>
  <si>
    <t>1993-07</t>
  </si>
  <si>
    <t>1993-08</t>
  </si>
  <si>
    <t>1993-09</t>
  </si>
  <si>
    <t>1993-10</t>
  </si>
  <si>
    <t>1993-11</t>
  </si>
  <si>
    <t>1993-12</t>
  </si>
  <si>
    <t>1994-01</t>
  </si>
  <si>
    <t>1994-02</t>
  </si>
  <si>
    <t>1994-03</t>
  </si>
  <si>
    <t>1994-04</t>
  </si>
  <si>
    <t>1994-05</t>
  </si>
  <si>
    <t>1994-06</t>
  </si>
  <si>
    <t>1994-07</t>
  </si>
  <si>
    <t>1994-08</t>
  </si>
  <si>
    <t>1994-09</t>
  </si>
  <si>
    <t>1994-10</t>
  </si>
  <si>
    <t>1994-11</t>
  </si>
  <si>
    <t>1994-12</t>
  </si>
  <si>
    <t>1995-01</t>
  </si>
  <si>
    <t>1995-02</t>
  </si>
  <si>
    <t>1995-03</t>
  </si>
  <si>
    <t>1995-04</t>
  </si>
  <si>
    <t>1995-05</t>
  </si>
  <si>
    <t>1995-06</t>
  </si>
  <si>
    <t>1995-07</t>
  </si>
  <si>
    <t>1995-08</t>
  </si>
  <si>
    <t>1995-09</t>
  </si>
  <si>
    <t>1995-10</t>
  </si>
  <si>
    <t>1995-11</t>
  </si>
  <si>
    <t>1995-12</t>
  </si>
  <si>
    <t>1996-01</t>
  </si>
  <si>
    <t>1996-02</t>
  </si>
  <si>
    <t>1996-03</t>
  </si>
  <si>
    <t>1996-04</t>
  </si>
  <si>
    <t>1996-05</t>
  </si>
  <si>
    <t>1996-06</t>
  </si>
  <si>
    <t>1996-07</t>
  </si>
  <si>
    <t>1996-08</t>
  </si>
  <si>
    <t>1996-09</t>
  </si>
  <si>
    <t>1996-10</t>
  </si>
  <si>
    <t>1996-11</t>
  </si>
  <si>
    <t>1996-12</t>
  </si>
  <si>
    <t>1997-01</t>
  </si>
  <si>
    <t>1997-02</t>
  </si>
  <si>
    <t>1997-03</t>
  </si>
  <si>
    <t>1997-04</t>
  </si>
  <si>
    <t>1997-05</t>
  </si>
  <si>
    <t>1997-06</t>
  </si>
  <si>
    <t>1997-07</t>
  </si>
  <si>
    <t>1997-08</t>
  </si>
  <si>
    <t>1997-09</t>
  </si>
  <si>
    <t>1997-10</t>
  </si>
  <si>
    <t>1997-11</t>
  </si>
  <si>
    <t>1997-12</t>
  </si>
  <si>
    <t>1998-01</t>
  </si>
  <si>
    <t>1998-02</t>
  </si>
  <si>
    <t>1998-03</t>
  </si>
  <si>
    <t>1998-04</t>
  </si>
  <si>
    <t>1998-05</t>
  </si>
  <si>
    <t>1998-06</t>
  </si>
  <si>
    <t>1998-07</t>
  </si>
  <si>
    <t>1998-08</t>
  </si>
  <si>
    <t>1998-09</t>
  </si>
  <si>
    <t>1998-10</t>
  </si>
  <si>
    <t>1998-11</t>
  </si>
  <si>
    <t>1998-12</t>
  </si>
  <si>
    <t>1999-01</t>
  </si>
  <si>
    <t>1999-02</t>
  </si>
  <si>
    <t>1999-03</t>
  </si>
  <si>
    <t>1999-04</t>
  </si>
  <si>
    <t>1999-05</t>
  </si>
  <si>
    <t>1999-06</t>
  </si>
  <si>
    <t>1999-07</t>
  </si>
  <si>
    <t>1999-08</t>
  </si>
  <si>
    <t>1999-09</t>
  </si>
  <si>
    <t>1999-10</t>
  </si>
  <si>
    <t>1999-11</t>
  </si>
  <si>
    <t>1999-12</t>
  </si>
  <si>
    <t>2000-01</t>
  </si>
  <si>
    <t>2000-02</t>
  </si>
  <si>
    <t>2000-03</t>
  </si>
  <si>
    <t>2000-04</t>
  </si>
  <si>
    <t>2000-05</t>
  </si>
  <si>
    <t>2000-06</t>
  </si>
  <si>
    <t>2000-07</t>
  </si>
  <si>
    <t>2000-08</t>
  </si>
  <si>
    <t>2000-09</t>
  </si>
  <si>
    <t>2000-10</t>
  </si>
  <si>
    <t>2000-11</t>
  </si>
  <si>
    <t>2000-12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</si>
  <si>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</si>
  <si>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</si>
  <si>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</si>
  <si>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</si>
  <si>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</si>
  <si>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</si>
  <si>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</si>
  <si>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</si>
  <si>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</si>
  <si>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</si>
  <si>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</si>
  <si>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</si>
  <si>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</si>
  <si>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</si>
  <si>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</si>
  <si>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</si>
  <si>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</si>
  <si>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</si>
  <si>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</si>
  <si>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</si>
  <si>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</si>
  <si>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</si>
  <si>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</si>
  <si>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</si>
  <si>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</si>
  <si>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</si>
  <si>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</si>
  <si>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</si>
  <si>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</si>
  <si>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</si>
  <si>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Grösse qm</t>
  </si>
  <si>
    <t>qm-Preis</t>
  </si>
  <si>
    <t>Gesamtaufwand</t>
  </si>
  <si>
    <t>davon: Grundstück</t>
  </si>
  <si>
    <t>davon: Gebäude</t>
  </si>
  <si>
    <t>Splitting-Tabelle</t>
  </si>
  <si>
    <t>zu versteuerndes Einkommen</t>
  </si>
  <si>
    <t>Zinssatz nominell 10 Jahre</t>
  </si>
  <si>
    <t>Tilgung anfänglich</t>
  </si>
  <si>
    <t>monatliche Rate</t>
  </si>
  <si>
    <t>Anlage-Objekt</t>
  </si>
  <si>
    <t xml:space="preserve">Mieteinnahmen </t>
  </si>
  <si>
    <t>jährlich</t>
  </si>
  <si>
    <t>monatlich</t>
  </si>
  <si>
    <t>pro qm</t>
  </si>
  <si>
    <t>Kosten Verwaltung</t>
  </si>
  <si>
    <t>Ausgaben Rücklagen</t>
  </si>
  <si>
    <t>AfA</t>
  </si>
  <si>
    <t>Kirchensteuer in %:</t>
  </si>
  <si>
    <t>Steuer Grundtabelle? Bitte hier 1 eingeben</t>
  </si>
  <si>
    <t>Steuer Splittingtabelle? Bitte hier 1 eingeben</t>
  </si>
  <si>
    <t>BBK01.SU0046</t>
  </si>
  <si>
    <t>BBK01.SU0046_FLAGS</t>
  </si>
  <si>
    <t>Sollzinsen Banken / Hypothekarkredite auf Wohngrundstücke zu Festzinsen auf 10 Jahre, Effektivzins / Durchschnittssatz</t>
  </si>
  <si>
    <t>03.04.2013 10:29:05 Uhr</t>
  </si>
  <si>
    <t>Durchschnitt</t>
  </si>
  <si>
    <t>Valuta</t>
  </si>
  <si>
    <t>Rate</t>
  </si>
  <si>
    <t>Zins</t>
  </si>
  <si>
    <t>Tilgung</t>
  </si>
  <si>
    <t>Miete</t>
  </si>
  <si>
    <t>Zinsen</t>
  </si>
  <si>
    <t>Steuerliches Ergebnis</t>
  </si>
  <si>
    <t>Rücklage</t>
  </si>
  <si>
    <t>Cash Ergebnis</t>
  </si>
  <si>
    <t>Einkommenssituation ohne Kapitalanlage</t>
  </si>
  <si>
    <t>Einkommen vor Steuern</t>
  </si>
  <si>
    <t>Steuern</t>
  </si>
  <si>
    <t>Netto-Einkommen</t>
  </si>
  <si>
    <t>Steuereffekt Kap Anlage</t>
  </si>
  <si>
    <t>Steuern nach Kap Anlage</t>
  </si>
  <si>
    <t>Netto-Einkommen nach Kap Anlage</t>
  </si>
  <si>
    <t>Differenz Steuer zu Cash</t>
  </si>
  <si>
    <t>Steuer-Ersparnis</t>
  </si>
  <si>
    <t>Differenz Netto-Einkommen</t>
  </si>
  <si>
    <t>Vermögens-Zuwachs durch Tilgung</t>
  </si>
  <si>
    <t>Endjahr (Verkauf)</t>
  </si>
  <si>
    <t>Verkaufspreis</t>
  </si>
  <si>
    <t>Ausgaben / Einnahmen für Kap Anlage inkl. Eigenkapital</t>
  </si>
  <si>
    <t>Sparanlage Eigenkapital</t>
  </si>
  <si>
    <t>Eigenkapital Kap Anlage als Sparguthaben</t>
  </si>
  <si>
    <t>Kapital Anlage</t>
  </si>
  <si>
    <t>Verkauf Immobilie</t>
  </si>
  <si>
    <t>Vergleich  Kapitalanlage zu Sparguthaben</t>
  </si>
  <si>
    <t>Kapitalanlage per Saldo</t>
  </si>
  <si>
    <t>Ablösung Rest-Darlehen</t>
  </si>
  <si>
    <t>Wertsteigerung/Wertminderung</t>
  </si>
  <si>
    <t>Tilgung kum</t>
  </si>
  <si>
    <t>Wert</t>
  </si>
  <si>
    <t>Differenz</t>
  </si>
  <si>
    <t>Entwicklung 30 Jahre (ohne Verkauf)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</si>
  <si>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</si>
  <si>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</si>
  <si>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</si>
  <si>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</si>
  <si>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</si>
  <si>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</si>
  <si>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</si>
  <si>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</si>
  <si>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</si>
  <si>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</si>
  <si>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</si>
  <si>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</si>
  <si>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</si>
  <si>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</si>
  <si>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</si>
  <si>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</si>
  <si>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</si>
  <si>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</si>
  <si>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</si>
  <si>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</si>
  <si>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</si>
  <si>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</si>
  <si>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</si>
  <si>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</si>
  <si>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</si>
  <si>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</si>
  <si>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</si>
  <si>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</si>
  <si>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</si>
  <si>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</si>
  <si>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</si>
  <si>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</si>
  <si>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</si>
  <si>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</si>
  <si>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</si>
  <si>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</si>
  <si>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</si>
  <si>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</si>
  <si>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</si>
  <si>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</si>
  <si>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</si>
  <si>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</si>
  <si>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</si>
  <si>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</si>
  <si>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</si>
  <si>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</si>
  <si>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</si>
  <si>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</si>
  <si>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</si>
  <si>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</si>
  <si>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</si>
  <si>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</si>
  <si>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</si>
  <si>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</si>
  <si>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</si>
  <si>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</si>
  <si>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</si>
  <si>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</si>
  <si>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</si>
  <si>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</si>
  <si>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</si>
  <si>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</si>
  <si>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</si>
  <si>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</si>
  <si>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</si>
  <si>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</si>
  <si>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</si>
  <si>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</si>
  <si>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</si>
  <si>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</si>
  <si>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</si>
  <si>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</si>
  <si>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</si>
  <si>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</si>
  <si>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</si>
  <si>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</si>
  <si>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</si>
  <si>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</si>
  <si>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</si>
  <si>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</si>
  <si>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</si>
  <si>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</si>
  <si>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</si>
  <si>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</si>
  <si>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</si>
  <si>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</si>
  <si>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</si>
  <si>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</si>
  <si>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</si>
  <si>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</si>
  <si>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</si>
  <si>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</si>
  <si>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</si>
  <si>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</si>
  <si>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</si>
  <si>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</si>
  <si>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</si>
  <si>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</si>
  <si>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</si>
  <si>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</si>
  <si>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</si>
  <si>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</si>
  <si>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</si>
  <si>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</si>
  <si>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</si>
  <si>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</si>
  <si>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</si>
  <si>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</si>
  <si>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</si>
  <si>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</si>
  <si>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</si>
  <si>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</si>
  <si>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</si>
  <si>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</si>
  <si>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</si>
  <si>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</si>
  <si>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</si>
  <si>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</si>
  <si>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</si>
  <si>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</si>
  <si>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</si>
  <si>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</si>
  <si>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</si>
  <si>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</si>
  <si>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</si>
  <si>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</si>
  <si>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keine Werte verfügbar</t>
  </si>
  <si>
    <t>Amortisationsübersicht Darlehen Kapitalanlage</t>
  </si>
  <si>
    <t>SUMMEN</t>
  </si>
  <si>
    <t>Sparguthaben-Zinsen ab 2003 nach Bundesbank-Zinsreihe SUD 105</t>
  </si>
  <si>
    <t>Dreimonatige Kündigungsfrist</t>
  </si>
  <si>
    <t>DATENEINGABE</t>
  </si>
  <si>
    <t>Keine Formelfelder überschreiben! Keine Zellen löschen, verschieben oder einfügen!</t>
  </si>
  <si>
    <t>Dies kann die Funktionalität dieses Tools zerstören!</t>
  </si>
  <si>
    <t>Geben Sie Ihre Daten nur in die gelben Zellen ein bzw. überschreiben Sie die Musterdaten mit Ihren eigenen Daten.</t>
  </si>
  <si>
    <t>Generelle Daten:</t>
  </si>
  <si>
    <t>Daten zu einer Immobilien-Kapitalanlage:</t>
  </si>
  <si>
    <t>bitte beachten, daß das Verkaufsjahr mind. 10 Jahre nach dem Ankauf liegt, um Steuerfreiheit zu gewährleisten!</t>
  </si>
  <si>
    <t>Entwicklung verschiedener Zinssätze im Jahresdurchschnitt</t>
  </si>
  <si>
    <t>Sparzins 3 Monatseinlagen</t>
  </si>
  <si>
    <t>Darlehen 10 Jahre Zinsbindung</t>
  </si>
  <si>
    <t>Annahme: Zinsbindung jeweils 10 Jahre,  bei Zinsrückgang keine Änderung der monatlichen Rate, demnach Erhöhung der Tilgung!</t>
  </si>
  <si>
    <t>angenommene jährliche Steigerung</t>
  </si>
  <si>
    <t>Eigenkapital Kap Anlage als Sparguthaben*</t>
  </si>
  <si>
    <t>*es wird zur Vergleichbarkeit unterstellt, daß der Anteil Eigenkapital, der in eine Kapitalanlage fließt, im anderen Fall als Sparguthaben kurzfristig angelegt wird (Zinsen bei 3 Monate Kündigungsfrist).</t>
  </si>
  <si>
    <t>Zinssatz 3 Monate Kündigungs-frist</t>
  </si>
  <si>
    <t>0 = Splitting</t>
  </si>
  <si>
    <t>Mit Kapitalanlage</t>
  </si>
  <si>
    <t>Ohne Kapitalanlage</t>
  </si>
  <si>
    <t>verfügbares Nettoeinkommen nach Steuern</t>
  </si>
  <si>
    <t>Steuerlast</t>
  </si>
  <si>
    <t>Einnahmen aus Sparguthaben</t>
  </si>
  <si>
    <t>Ausgangsbasis: Einkommen</t>
  </si>
  <si>
    <t>Steuerlicher Effekt Kapitalanlage</t>
  </si>
  <si>
    <t>Hier können Sie für jedes einzelne Jahr abprüfen, wie sich die Kapitalanlage auswirkt!</t>
  </si>
  <si>
    <t>Einfach im gelben Feld die Jahreszahl eingeben!</t>
  </si>
  <si>
    <t>Vergleich für das Jahr:</t>
  </si>
  <si>
    <t xml:space="preserve">WILLKOMMEN !   BIENVENUE!   WELCOME!    </t>
  </si>
  <si>
    <t>To the World of  MagicWorkbooks ®</t>
  </si>
  <si>
    <t>Er enthält keine Makros (die beim Laden Virenwarnungen abgeben),</t>
  </si>
  <si>
    <t>er erfordert keine umfangreichen Excel-Kenntnisse und keine</t>
  </si>
  <si>
    <t>Programmierkenntnisse.</t>
  </si>
  <si>
    <t>1. Schritt</t>
  </si>
  <si>
    <t>Viel Erfolg wünscht</t>
  </si>
  <si>
    <t>Magic Contact:</t>
  </si>
  <si>
    <t>www.magicworkbooks.com</t>
  </si>
  <si>
    <t xml:space="preserve">I N H A L T </t>
  </si>
  <si>
    <t>Blattbezeichnung</t>
  </si>
  <si>
    <t>Art</t>
  </si>
  <si>
    <t>Beschreibung</t>
  </si>
  <si>
    <t>Buch anklicken um zur Seite zu gelangen!</t>
  </si>
  <si>
    <t>WELCOME</t>
  </si>
  <si>
    <t>Text</t>
  </si>
  <si>
    <t>Einleitung/Übersicht</t>
  </si>
  <si>
    <t>&amp;</t>
  </si>
  <si>
    <t>DATA</t>
  </si>
  <si>
    <t>Tabelle</t>
  </si>
  <si>
    <t>FERTIG!</t>
  </si>
  <si>
    <t>Alle Auswertungen stehen zu Ihrer Verfügung.</t>
  </si>
  <si>
    <t>verfügbaren Tabellen und Auswertungen.</t>
  </si>
  <si>
    <t>Copyright 2013 K! Business Solutions GmbH</t>
  </si>
  <si>
    <t>LOOK</t>
  </si>
  <si>
    <t>Entwicklung30Jahre</t>
  </si>
  <si>
    <t>EntwicklungVerkauf</t>
  </si>
  <si>
    <t>Spar</t>
  </si>
  <si>
    <t>Hyp</t>
  </si>
  <si>
    <t>Steuer1</t>
  </si>
  <si>
    <t>Steuer2</t>
  </si>
  <si>
    <t>Amo</t>
  </si>
  <si>
    <t>Hier können Sie eine Gesamtübersicht über die Einkommenssituation</t>
  </si>
  <si>
    <t>mit oder ohne Kapitalanlage sehen.  Ansatz ist das Jahr des Verkaufs:</t>
  </si>
  <si>
    <t>GESAMTVERGLEICH bis VERKAUF</t>
  </si>
  <si>
    <t>LOOKall</t>
  </si>
  <si>
    <t>Death &amp; Taxes</t>
  </si>
  <si>
    <r>
      <t xml:space="preserve">das </t>
    </r>
    <r>
      <rPr>
        <b/>
        <sz val="12"/>
        <color rgb="FFC00000"/>
        <rFont val="Franklin Gothic Book"/>
        <family val="2"/>
      </rPr>
      <t>MagicWorkbooks</t>
    </r>
    <r>
      <rPr>
        <b/>
        <sz val="12"/>
        <color indexed="61"/>
        <rFont val="Franklin Gothic Book"/>
        <family val="2"/>
      </rPr>
      <t xml:space="preserve"> </t>
    </r>
    <r>
      <rPr>
        <b/>
        <sz val="12"/>
        <rFont val="Franklin Gothic Book"/>
        <family val="2"/>
      </rPr>
      <t>Team</t>
    </r>
  </si>
  <si>
    <r>
      <t xml:space="preserve">Blatt </t>
    </r>
    <r>
      <rPr>
        <b/>
        <sz val="10"/>
        <color rgb="FFC00000"/>
        <rFont val="Franklin Gothic Book"/>
        <family val="2"/>
      </rPr>
      <t>DATA</t>
    </r>
    <r>
      <rPr>
        <b/>
        <sz val="10"/>
        <rFont val="Franklin Gothic Book"/>
        <family val="2"/>
      </rPr>
      <t xml:space="preserve"> anklicken</t>
    </r>
  </si>
  <si>
    <r>
      <t xml:space="preserve">Das Hyperlink-Inhaltsverzeichnis </t>
    </r>
    <r>
      <rPr>
        <b/>
        <sz val="10"/>
        <color rgb="FFC00000"/>
        <rFont val="Franklin Gothic Book"/>
        <family val="2"/>
      </rPr>
      <t>Navigation</t>
    </r>
    <r>
      <rPr>
        <b/>
        <sz val="10"/>
        <rFont val="Franklin Gothic Book"/>
        <family val="2"/>
      </rPr>
      <t xml:space="preserve"> zeigt Ihnen alle</t>
    </r>
  </si>
  <si>
    <t>Eine derartige Berechnung, die teilweise 20 Jahre in die Vergangenheit zurückgeht, oder auch 10 Jahre in die Zukunft,</t>
  </si>
  <si>
    <t>kann nie mehr als eine Annäherung sein.</t>
  </si>
  <si>
    <t>Für die Zinsen wurden die Datenreihen der deutschen Bundesbank verwendet, die Steuertabellen stammen aus dem</t>
  </si>
  <si>
    <t>Jahr 2010/2011.</t>
  </si>
  <si>
    <t>Ruinen, oder ein im ersten Jahr abzusetzendes Disagio von 10% und fünf tilgungsfreie Jahre in der Darlehens-Amortisation</t>
  </si>
  <si>
    <t>Letztendlich hängt das Ergebnis einer solchen Analyse von dem angesetzten Wiederverkaufswert ab - also seien Sie</t>
  </si>
  <si>
    <t>ehrlich zu sich selbst.  3% Wertsteigerung pro Jahr bei einer Immobilie sind vermutlich übertrieben, wenn Sie nicht gerade</t>
  </si>
  <si>
    <t>Arbeitshinweise</t>
  </si>
  <si>
    <t>Ein paar generelle Anmerkungen zur Dateneingabe und zu den verwendeten Daten</t>
  </si>
  <si>
    <t>jährliche Steigerung</t>
  </si>
  <si>
    <t>Verwaltung</t>
  </si>
  <si>
    <t>Reparaturen</t>
  </si>
  <si>
    <t>DetailermittlungEinkommen</t>
  </si>
  <si>
    <t>Detailermittlung Einkommen bei Kapitalanlage</t>
  </si>
  <si>
    <t>Kosten Reparaturen, Mietausfall etc.</t>
  </si>
  <si>
    <t>Einnahmen / Ausgaben für Kapitalanlage</t>
  </si>
  <si>
    <t>JAHRESVERGLEICH einzelnes Jahr</t>
  </si>
  <si>
    <t>Vergleich von Beginn bis Verkauf:</t>
  </si>
  <si>
    <t>Es wird bei der Entscheidung für eine Kapitalanlage häufig übersehen, daß der gewünschte steuerliche Effekt (die Reduzierung</t>
  </si>
  <si>
    <t>der Steuerlast) notwendigerweise mit einer Reduzierung des verfügbaren Einkommens einhergeht.  Es ist daher immer auch</t>
  </si>
  <si>
    <t>Rate Darlehen</t>
  </si>
  <si>
    <t>steuerlich anzusetzende Positionen</t>
  </si>
  <si>
    <t>tatsächliche Einnahmen und Ausgaben</t>
  </si>
  <si>
    <t>zu überlegen, ob das verbleibende Netto-Einkommen noch für die eigenen Bedürfnisse ausreicht.</t>
  </si>
  <si>
    <t>Erst der (steuerfreie) Verkauf am Ende bringt bei entsprechendem Wertzuwachs der Anlage hier eine Wende.</t>
  </si>
  <si>
    <t>Entwicklung mit Verkauf der Kapitalanlage</t>
  </si>
  <si>
    <t>Zinssatz wird aus statistischen Reihen der Bundesbank ermittelt, siehe hier:</t>
  </si>
  <si>
    <t>Zinsreihen</t>
  </si>
  <si>
    <t>früheste Eingabe ist das Jahr 1982!  Davor sind keine Zinsdaten verfügbar.</t>
  </si>
  <si>
    <t>wie sich eine Immobilien-Kapitalanlage auf Ihre Finanzen auswirkt.</t>
  </si>
  <si>
    <t>Sie können sich dazu jedes einzelne Jahr ansehen, aber auch</t>
  </si>
  <si>
    <t>die Gesamtsicht bis zu einem Verkauf oder bis zu 30 Jahren</t>
  </si>
  <si>
    <t>Sie können dieses Tool rückwirkend benutzen, um eine bereits</t>
  </si>
  <si>
    <t>Das ist besonders interessant, wenn Sie den heutigen Wert kennen.</t>
  </si>
  <si>
    <t>wobei Sie hinsichtlich der Wertentwicklung im Laufe der nächsten</t>
  </si>
  <si>
    <t>zehn bis zwanzig Jahre Ihre Kristallkugel herausholen müssen.</t>
  </si>
  <si>
    <t>Haltedauer ohne einen Verkauf.</t>
  </si>
  <si>
    <t>vor langer Zeit angeschaffte Immobilie nachzurechnen.</t>
  </si>
  <si>
    <t xml:space="preserve">Und Sie können natürlich auch eine neue oder geplante Anlage berechnen, </t>
  </si>
  <si>
    <t>Wertentwicklung</t>
  </si>
  <si>
    <t>pro Jahr</t>
  </si>
  <si>
    <t>Daten in die gelben Felder eingeben bzw. die Musterdaten überschreiben</t>
  </si>
  <si>
    <t>Anfangsjahr = Jahr der Anschafffung</t>
  </si>
  <si>
    <t>Und die Genauigkeit der Daten ist bei Durchschnittswerten auch immer ein Problem.</t>
  </si>
  <si>
    <t>Und gewisse Besonderheiten der grauen Vorzeit, wie höhere Abschreibungssätze für Neubauten oder denkmalgeschützte</t>
  </si>
  <si>
    <t xml:space="preserve">wurden der Einfachheit unter den Tisch gekehrt…Aber in der Gesamtschau sind die Ergebnisse - korrekte Dateneingabe </t>
  </si>
  <si>
    <t>vorausgesetzt - durchaus indikativ.</t>
  </si>
  <si>
    <t xml:space="preserve">in bester Münchner oder Sylter Lage gekauft haben.  Und die Möglichkeit einer Wertminderung sollte zumindest einmal </t>
  </si>
  <si>
    <t>kalkuliert werden!</t>
  </si>
  <si>
    <r>
      <t>Mit</t>
    </r>
    <r>
      <rPr>
        <b/>
        <sz val="12"/>
        <color indexed="16"/>
        <rFont val="Franklin Gothic Book"/>
        <family val="2"/>
      </rPr>
      <t xml:space="preserve"> </t>
    </r>
    <r>
      <rPr>
        <b/>
        <sz val="12"/>
        <color rgb="FFC00000"/>
        <rFont val="Franklin Gothic Book"/>
        <family val="2"/>
      </rPr>
      <t>Checker ImmobilienAnlage</t>
    </r>
    <r>
      <rPr>
        <b/>
        <sz val="12"/>
        <color indexed="60"/>
        <rFont val="Franklin Gothic Book"/>
        <family val="2"/>
      </rPr>
      <t xml:space="preserve"> </t>
    </r>
    <r>
      <rPr>
        <b/>
        <sz val="12"/>
        <rFont val="Franklin Gothic Book"/>
        <family val="2"/>
      </rPr>
      <t>können Sie sich ein Bild davon machen,</t>
    </r>
  </si>
  <si>
    <r>
      <rPr>
        <b/>
        <sz val="11"/>
        <color rgb="FFC00000"/>
        <rFont val="Franklin Gothic Book"/>
        <family val="2"/>
      </rPr>
      <t>Checker ImmobilienAnlage</t>
    </r>
    <r>
      <rPr>
        <b/>
        <sz val="11"/>
        <rFont val="Franklin Gothic Book"/>
        <family val="2"/>
      </rPr>
      <t xml:space="preserve"> wurde als MS Excel 2010 Arbeitsmappe entwickelt. </t>
    </r>
  </si>
  <si>
    <t>Checker Immobilien Anlage</t>
  </si>
  <si>
    <r>
      <t xml:space="preserve">Wie benutze ich </t>
    </r>
    <r>
      <rPr>
        <b/>
        <sz val="12"/>
        <color rgb="FFC00000"/>
        <rFont val="Franklin Gothic Book"/>
        <family val="2"/>
      </rPr>
      <t>Checker ImmobilienAnlage</t>
    </r>
    <r>
      <rPr>
        <b/>
        <sz val="12"/>
        <rFont val="Franklin Gothic Book"/>
        <family val="2"/>
      </rPr>
      <t>?</t>
    </r>
  </si>
  <si>
    <t xml:space="preserve"> Immobilien-Kapitalanlagen - von der Anschaffung bis zum Verkauf rechnen!</t>
  </si>
  <si>
    <r>
      <t xml:space="preserve">Einfach rechts auf </t>
    </r>
    <r>
      <rPr>
        <sz val="12"/>
        <color rgb="FFC00000"/>
        <rFont val="Franklin Gothic Book"/>
        <family val="2"/>
      </rPr>
      <t>Death &amp; Taxes</t>
    </r>
    <r>
      <rPr>
        <b/>
        <sz val="10"/>
        <rFont val="Franklin Gothic Book"/>
        <family val="2"/>
      </rPr>
      <t xml:space="preserve"> klicken!  ===&gt;</t>
    </r>
  </si>
  <si>
    <t>Differenz  (vor Steuereffekt)</t>
  </si>
  <si>
    <t>Cash / Bar-Ergebnis (vor Steuereffekt) *</t>
  </si>
  <si>
    <t>* Der Steuereffekt wird bei der Neuermittlung des Netto-Einkommens berücksichtigt.  Siehe Blatt "Entwicklung30Jahre"!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</si>
</sst>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€&quot;"/>
    <numFmt numFmtId="165" formatCode="#,##0.00\ &quot;€&quot;"/>
    <numFmt numFmtId="166" formatCode="0.0%"/>
    <numFmt numFmtId="167" formatCode="_(&quot;€&quot;* #,##0.00_);_(&quot;€&quot;* \(#,##0.00\);_(&quot;€&quot;* &quot;-&quot;??_);_(@_)"/>
  </numFmts>
  <fonts count="53">
    <font>
      <sz val="10"/>
      <color theme="1"/>
      <name val="Arial Unicode MS"/>
      <family val="2"/>
    </font>
    <font>
      <sz val="10"/>
      <color theme="1"/>
      <name val="Arial Unicode MS"/>
      <family val="2"/>
    </font>
    <font>
      <sz val="10"/>
      <name val="Franklin Gothic Book"/>
      <family val="2"/>
    </font>
    <font>
      <sz val="13.5"/>
      <name val="Arial"/>
      <family val="2"/>
    </font>
    <font>
      <b/>
      <sz val="10"/>
      <name val="Franklin Gothic Book"/>
      <family val="2"/>
    </font>
    <font>
      <sz val="10"/>
      <name val="Arial"/>
      <family val="2"/>
    </font>
    <font>
      <b/>
      <sz val="10"/>
      <color theme="1"/>
      <name val="Arial Unicode MS"/>
      <family val="2"/>
    </font>
    <font>
      <b/>
      <sz val="20"/>
      <color theme="1"/>
      <name val="Arial Unicode MS"/>
      <family val="2"/>
    </font>
    <font>
      <sz val="20"/>
      <color theme="1"/>
      <name val="Arial Unicode MS"/>
      <family val="2"/>
    </font>
    <font>
      <sz val="16"/>
      <color theme="1"/>
      <name val="Arial Unicode MS"/>
      <family val="2"/>
    </font>
    <font>
      <sz val="12"/>
      <color theme="1"/>
      <name val="Arial Unicode MS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41"/>
      <name val="Arial"/>
      <family val="2"/>
    </font>
    <font>
      <b/>
      <i/>
      <sz val="24"/>
      <color indexed="9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Franklin Gothic Book"/>
      <family val="2"/>
    </font>
    <font>
      <b/>
      <sz val="11"/>
      <name val="Franklin Gothic Book"/>
      <family val="2"/>
    </font>
    <font>
      <b/>
      <sz val="14"/>
      <name val="Franklin Gothic Book"/>
      <family val="2"/>
    </font>
    <font>
      <sz val="14"/>
      <name val="Franklin Gothic Book"/>
      <family val="2"/>
    </font>
    <font>
      <sz val="14"/>
      <color rgb="FFC00000"/>
      <name val="Berlin Sans FB"/>
      <family val="2"/>
    </font>
    <font>
      <sz val="36"/>
      <color rgb="FFC00000"/>
      <name val="Wingdings"/>
      <charset val="2"/>
    </font>
    <font>
      <b/>
      <sz val="14"/>
      <color rgb="FFC00000"/>
      <name val="Franklin Gothic Book"/>
      <family val="2"/>
    </font>
    <font>
      <i/>
      <sz val="28"/>
      <color rgb="FFFF0000"/>
      <name val="Berlin Sans FB"/>
      <family val="2"/>
    </font>
    <font>
      <b/>
      <sz val="18"/>
      <color indexed="9"/>
      <name val="Franklin Gothic Book"/>
      <family val="2"/>
    </font>
    <font>
      <b/>
      <sz val="12"/>
      <color rgb="FFC00000"/>
      <name val="Franklin Gothic Book"/>
      <family val="2"/>
    </font>
    <font>
      <b/>
      <sz val="12"/>
      <color indexed="61"/>
      <name val="Franklin Gothic Book"/>
      <family val="2"/>
    </font>
    <font>
      <b/>
      <sz val="10"/>
      <color rgb="FFC00000"/>
      <name val="Franklin Gothic Book"/>
      <family val="2"/>
    </font>
    <font>
      <b/>
      <sz val="8"/>
      <color rgb="FFC00000"/>
      <name val="Franklin Gothic Book"/>
      <family val="2"/>
    </font>
    <font>
      <b/>
      <sz val="12"/>
      <color indexed="16"/>
      <name val="Franklin Gothic Book"/>
      <family val="2"/>
    </font>
    <font>
      <b/>
      <sz val="12"/>
      <color indexed="60"/>
      <name val="Franklin Gothic Book"/>
      <family val="2"/>
    </font>
    <font>
      <b/>
      <sz val="11"/>
      <color indexed="16"/>
      <name val="Franklin Gothic Book"/>
      <family val="2"/>
    </font>
    <font>
      <b/>
      <sz val="11"/>
      <color rgb="FFC00000"/>
      <name val="Franklin Gothic Book"/>
      <family val="2"/>
    </font>
    <font>
      <sz val="12"/>
      <color rgb="FFC00000"/>
      <name val="Franklin Gothic Book"/>
      <family val="2"/>
    </font>
    <font>
      <b/>
      <sz val="12"/>
      <color indexed="12"/>
      <name val="Franklin Gothic Book"/>
      <family val="2"/>
    </font>
    <font>
      <sz val="12"/>
      <name val="Arial"/>
      <family val="2"/>
    </font>
    <font>
      <b/>
      <sz val="20"/>
      <name val="Franklin Gothic Book"/>
      <family val="2"/>
    </font>
    <font>
      <b/>
      <sz val="26"/>
      <color rgb="FFC00000"/>
      <name val="Franklin Gothic Book"/>
      <family val="2"/>
    </font>
    <font>
      <b/>
      <sz val="16"/>
      <color rgb="FFFFFF00"/>
      <name val="Franklin Gothic Book"/>
      <family val="2"/>
    </font>
    <font>
      <sz val="10"/>
      <color rgb="FFFFFF00"/>
      <name val="Franklin Gothic Book"/>
      <family val="2"/>
    </font>
    <font>
      <sz val="10"/>
      <color theme="1"/>
      <name val="Franklin Gothic Book"/>
      <family val="2"/>
    </font>
    <font>
      <b/>
      <sz val="10"/>
      <color rgb="FFFFFF00"/>
      <name val="Franklin Gothic Book"/>
      <family val="2"/>
    </font>
    <font>
      <b/>
      <sz val="14"/>
      <color theme="1"/>
      <name val="Franklin Gothic Book"/>
      <family val="2"/>
    </font>
    <font>
      <b/>
      <sz val="10"/>
      <color theme="1"/>
      <name val="Franklin Gothic Book"/>
      <family val="2"/>
    </font>
    <font>
      <b/>
      <sz val="10"/>
      <color theme="0"/>
      <name val="Franklin Gothic Book"/>
      <family val="2"/>
    </font>
    <font>
      <sz val="12"/>
      <color theme="1"/>
      <name val="Franklin Gothic Book"/>
      <family val="2"/>
    </font>
    <font>
      <b/>
      <sz val="10"/>
      <color theme="8" tint="0.79998168889431442"/>
      <name val="Franklin Gothic Book"/>
      <family val="2"/>
    </font>
    <font>
      <b/>
      <sz val="12"/>
      <color theme="1"/>
      <name val="Franklin Gothic Book"/>
      <family val="2"/>
    </font>
    <font>
      <b/>
      <u/>
      <sz val="10"/>
      <color indexed="12"/>
      <name val="Franklin Gothic Book"/>
      <family val="2"/>
    </font>
    <font>
      <b/>
      <sz val="14"/>
      <color theme="8" tint="0.79998168889431442"/>
      <name val="Franklin Gothic Book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16"/>
      </left>
      <right style="double">
        <color indexed="16"/>
      </right>
      <top style="double">
        <color indexed="16"/>
      </top>
      <bottom/>
      <diagonal/>
    </border>
    <border>
      <left style="double">
        <color indexed="16"/>
      </left>
      <right style="double">
        <color indexed="16"/>
      </right>
      <top/>
      <bottom style="thin">
        <color indexed="16"/>
      </bottom>
      <diagonal/>
    </border>
    <border>
      <left style="double">
        <color indexed="16"/>
      </left>
      <right style="double">
        <color indexed="16"/>
      </right>
      <top style="thin">
        <color indexed="16"/>
      </top>
      <bottom/>
      <diagonal/>
    </border>
    <border>
      <left style="double">
        <color indexed="16"/>
      </left>
      <right style="double">
        <color indexed="16"/>
      </right>
      <top/>
      <bottom/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dashed">
        <color indexed="53"/>
      </left>
      <right style="dashed">
        <color indexed="53"/>
      </right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</cellStyleXfs>
  <cellXfs count="170">
    <xf numFmtId="0" fontId="0" fillId="0" borderId="0" xfId="0"/>
    <xf numFmtId="164" fontId="0" fillId="0" borderId="0" xfId="0" applyNumberFormat="1"/>
    <xf numFmtId="0" fontId="3" fillId="0" borderId="0" xfId="2" applyFont="1" applyAlignment="1">
      <alignment horizontal="left"/>
    </xf>
    <xf numFmtId="165" fontId="2" fillId="0" borderId="0" xfId="2" applyNumberFormat="1"/>
    <xf numFmtId="165" fontId="4" fillId="0" borderId="0" xfId="2" applyNumberFormat="1" applyFont="1"/>
    <xf numFmtId="0" fontId="2" fillId="0" borderId="0" xfId="2"/>
    <xf numFmtId="166" fontId="4" fillId="0" borderId="1" xfId="3" applyNumberFormat="1" applyFont="1" applyFill="1" applyBorder="1" applyAlignment="1">
      <alignment horizontal="center"/>
    </xf>
    <xf numFmtId="165" fontId="2" fillId="0" borderId="2" xfId="2" applyNumberFormat="1" applyBorder="1"/>
    <xf numFmtId="165" fontId="4" fillId="0" borderId="2" xfId="2" applyNumberFormat="1" applyFont="1" applyBorder="1"/>
    <xf numFmtId="9" fontId="2" fillId="0" borderId="2" xfId="3" applyBorder="1"/>
    <xf numFmtId="165" fontId="2" fillId="0" borderId="2" xfId="2" applyNumberFormat="1" applyFill="1" applyBorder="1"/>
    <xf numFmtId="165" fontId="4" fillId="0" borderId="2" xfId="2" applyNumberFormat="1" applyFont="1" applyFill="1" applyBorder="1"/>
    <xf numFmtId="9" fontId="2" fillId="0" borderId="2" xfId="3" applyFill="1" applyBorder="1"/>
    <xf numFmtId="0" fontId="2" fillId="0" borderId="0" xfId="2" applyFill="1"/>
    <xf numFmtId="164" fontId="0" fillId="0" borderId="3" xfId="0" applyNumberFormat="1" applyBorder="1"/>
    <xf numFmtId="0" fontId="0" fillId="0" borderId="3" xfId="0" applyBorder="1"/>
    <xf numFmtId="166" fontId="4" fillId="0" borderId="1" xfId="5" applyNumberFormat="1" applyFont="1" applyFill="1" applyBorder="1" applyAlignment="1">
      <alignment horizontal="center"/>
    </xf>
    <xf numFmtId="9" fontId="2" fillId="0" borderId="2" xfId="5" applyFont="1" applyBorder="1"/>
    <xf numFmtId="9" fontId="2" fillId="0" borderId="2" xfId="5" applyFont="1" applyFill="1" applyBorder="1"/>
    <xf numFmtId="9" fontId="0" fillId="0" borderId="3" xfId="1" applyFont="1" applyBorder="1"/>
    <xf numFmtId="0" fontId="4" fillId="0" borderId="2" xfId="2" applyFont="1" applyFill="1" applyBorder="1" applyAlignment="1">
      <alignment horizontal="center"/>
    </xf>
    <xf numFmtId="166" fontId="4" fillId="3" borderId="1" xfId="5" applyNumberFormat="1" applyFont="1" applyFill="1" applyBorder="1" applyAlignment="1">
      <alignment horizontal="center"/>
    </xf>
    <xf numFmtId="166" fontId="4" fillId="3" borderId="1" xfId="3" applyNumberFormat="1" applyFont="1" applyFill="1" applyBorder="1" applyAlignment="1">
      <alignment horizontal="center"/>
    </xf>
    <xf numFmtId="0" fontId="0" fillId="3" borderId="0" xfId="0" applyFill="1"/>
    <xf numFmtId="10" fontId="0" fillId="0" borderId="0" xfId="1" applyNumberFormat="1" applyFont="1"/>
    <xf numFmtId="10" fontId="0" fillId="0" borderId="0" xfId="0" applyNumberFormat="1"/>
    <xf numFmtId="10" fontId="0" fillId="0" borderId="3" xfId="0" applyNumberFormat="1" applyBorder="1"/>
    <xf numFmtId="10" fontId="0" fillId="0" borderId="3" xfId="0" applyNumberFormat="1" applyFill="1" applyBorder="1"/>
    <xf numFmtId="1" fontId="0" fillId="0" borderId="3" xfId="0" applyNumberFormat="1" applyBorder="1"/>
    <xf numFmtId="0" fontId="0" fillId="0" borderId="3" xfId="0" applyBorder="1" applyAlignment="1">
      <alignment wrapText="1"/>
    </xf>
    <xf numFmtId="3" fontId="0" fillId="0" borderId="3" xfId="0" applyNumberFormat="1" applyBorder="1"/>
    <xf numFmtId="0" fontId="6" fillId="0" borderId="0" xfId="0" applyFont="1"/>
    <xf numFmtId="10" fontId="0" fillId="0" borderId="3" xfId="1" applyNumberFormat="1" applyFont="1" applyBorder="1"/>
    <xf numFmtId="0" fontId="0" fillId="0" borderId="0" xfId="0" applyBorder="1" applyAlignment="1">
      <alignment wrapText="1"/>
    </xf>
    <xf numFmtId="164" fontId="0" fillId="0" borderId="0" xfId="0" applyNumberFormat="1" applyBorder="1"/>
    <xf numFmtId="0" fontId="6" fillId="0" borderId="3" xfId="0" applyFont="1" applyBorder="1" applyAlignment="1">
      <alignment wrapText="1"/>
    </xf>
    <xf numFmtId="164" fontId="6" fillId="0" borderId="3" xfId="0" applyNumberFormat="1" applyFont="1" applyBorder="1"/>
    <xf numFmtId="10" fontId="6" fillId="0" borderId="0" xfId="0" applyNumberFormat="1" applyFont="1"/>
    <xf numFmtId="0" fontId="6" fillId="0" borderId="5" xfId="0" applyFont="1" applyBorder="1"/>
    <xf numFmtId="0" fontId="0" fillId="0" borderId="6" xfId="0" applyBorder="1"/>
    <xf numFmtId="0" fontId="0" fillId="0" borderId="4" xfId="0" applyBorder="1"/>
    <xf numFmtId="0" fontId="6" fillId="5" borderId="5" xfId="0" applyFont="1" applyFill="1" applyBorder="1"/>
    <xf numFmtId="0" fontId="6" fillId="5" borderId="6" xfId="0" applyFont="1" applyFill="1" applyBorder="1"/>
    <xf numFmtId="0" fontId="0" fillId="5" borderId="6" xfId="0" applyFill="1" applyBorder="1"/>
    <xf numFmtId="0" fontId="0" fillId="5" borderId="4" xfId="0" applyFill="1" applyBorder="1"/>
    <xf numFmtId="0" fontId="6" fillId="5" borderId="3" xfId="0" applyFont="1" applyFill="1" applyBorder="1" applyAlignment="1">
      <alignment wrapText="1"/>
    </xf>
    <xf numFmtId="164" fontId="6" fillId="5" borderId="3" xfId="0" applyNumberFormat="1" applyFont="1" applyFill="1" applyBorder="1"/>
    <xf numFmtId="0" fontId="6" fillId="6" borderId="5" xfId="0" applyFont="1" applyFill="1" applyBorder="1"/>
    <xf numFmtId="0" fontId="0" fillId="6" borderId="6" xfId="0" applyFill="1" applyBorder="1"/>
    <xf numFmtId="0" fontId="0" fillId="6" borderId="4" xfId="0" applyFill="1" applyBorder="1"/>
    <xf numFmtId="0" fontId="6" fillId="7" borderId="5" xfId="0" applyFont="1" applyFill="1" applyBorder="1"/>
    <xf numFmtId="0" fontId="0" fillId="7" borderId="6" xfId="0" applyFill="1" applyBorder="1"/>
    <xf numFmtId="0" fontId="6" fillId="7" borderId="6" xfId="0" applyFont="1" applyFill="1" applyBorder="1"/>
    <xf numFmtId="0" fontId="0" fillId="7" borderId="4" xfId="0" applyFill="1" applyBorder="1"/>
    <xf numFmtId="0" fontId="0" fillId="0" borderId="3" xfId="0" applyFont="1" applyBorder="1"/>
    <xf numFmtId="0" fontId="7" fillId="8" borderId="5" xfId="0" applyFont="1" applyFill="1" applyBorder="1"/>
    <xf numFmtId="0" fontId="8" fillId="8" borderId="6" xfId="0" applyFont="1" applyFill="1" applyBorder="1"/>
    <xf numFmtId="0" fontId="7" fillId="8" borderId="6" xfId="0" applyFont="1" applyFill="1" applyBorder="1"/>
    <xf numFmtId="0" fontId="8" fillId="8" borderId="4" xfId="0" applyFont="1" applyFill="1" applyBorder="1"/>
    <xf numFmtId="0" fontId="7" fillId="4" borderId="5" xfId="0" applyFont="1" applyFill="1" applyBorder="1"/>
    <xf numFmtId="0" fontId="8" fillId="4" borderId="6" xfId="0" applyFont="1" applyFill="1" applyBorder="1"/>
    <xf numFmtId="0" fontId="7" fillId="4" borderId="6" xfId="0" applyFont="1" applyFill="1" applyBorder="1"/>
    <xf numFmtId="0" fontId="8" fillId="4" borderId="4" xfId="0" applyFont="1" applyFill="1" applyBorder="1"/>
    <xf numFmtId="0" fontId="0" fillId="0" borderId="0" xfId="0" applyFill="1"/>
    <xf numFmtId="10" fontId="0" fillId="9" borderId="3" xfId="0" applyNumberFormat="1" applyFill="1" applyBorder="1"/>
    <xf numFmtId="0" fontId="6" fillId="0" borderId="0" xfId="0" applyFont="1" applyFill="1" applyBorder="1"/>
    <xf numFmtId="0" fontId="0" fillId="0" borderId="0" xfId="0" applyFill="1" applyBorder="1"/>
    <xf numFmtId="0" fontId="9" fillId="0" borderId="0" xfId="0" applyFont="1"/>
    <xf numFmtId="0" fontId="0" fillId="0" borderId="3" xfId="0" applyBorder="1" applyAlignment="1">
      <alignment textRotation="180" wrapText="1"/>
    </xf>
    <xf numFmtId="0" fontId="10" fillId="0" borderId="0" xfId="0" applyFont="1"/>
    <xf numFmtId="0" fontId="0" fillId="0" borderId="5" xfId="0" applyBorder="1"/>
    <xf numFmtId="0" fontId="5" fillId="0" borderId="0" xfId="6"/>
    <xf numFmtId="0" fontId="11" fillId="13" borderId="10" xfId="6" applyFont="1" applyFill="1" applyBorder="1" applyAlignment="1">
      <alignment horizontal="center"/>
    </xf>
    <xf numFmtId="0" fontId="5" fillId="0" borderId="0" xfId="6" applyFill="1"/>
    <xf numFmtId="0" fontId="11" fillId="0" borderId="0" xfId="6" applyFont="1" applyAlignment="1">
      <alignment horizontal="center"/>
    </xf>
    <xf numFmtId="0" fontId="13" fillId="0" borderId="0" xfId="6" applyFont="1" applyFill="1"/>
    <xf numFmtId="0" fontId="11" fillId="12" borderId="12" xfId="8" applyFont="1" applyFill="1" applyBorder="1" applyAlignment="1">
      <alignment horizontal="center"/>
    </xf>
    <xf numFmtId="0" fontId="14" fillId="12" borderId="12" xfId="8" applyFont="1" applyFill="1" applyBorder="1" applyAlignment="1">
      <alignment horizontal="left"/>
    </xf>
    <xf numFmtId="0" fontId="11" fillId="12" borderId="12" xfId="8" applyFont="1" applyFill="1" applyBorder="1"/>
    <xf numFmtId="0" fontId="15" fillId="12" borderId="13" xfId="8" applyNumberFormat="1" applyFont="1" applyFill="1" applyBorder="1" applyAlignment="1">
      <alignment horizontal="right"/>
    </xf>
    <xf numFmtId="0" fontId="11" fillId="0" borderId="0" xfId="8" applyFont="1"/>
    <xf numFmtId="0" fontId="11" fillId="0" borderId="0" xfId="8" applyFont="1" applyAlignment="1">
      <alignment horizontal="center"/>
    </xf>
    <xf numFmtId="0" fontId="11" fillId="0" borderId="0" xfId="8" applyNumberFormat="1" applyFont="1" applyAlignment="1">
      <alignment horizontal="center"/>
    </xf>
    <xf numFmtId="0" fontId="16" fillId="15" borderId="14" xfId="8" applyFont="1" applyFill="1" applyBorder="1" applyAlignment="1">
      <alignment horizontal="center" vertical="center" wrapText="1"/>
    </xf>
    <xf numFmtId="0" fontId="19" fillId="0" borderId="0" xfId="8" applyFont="1" applyBorder="1" applyAlignment="1">
      <alignment vertical="center"/>
    </xf>
    <xf numFmtId="0" fontId="19" fillId="0" borderId="0" xfId="8" applyFont="1" applyBorder="1" applyAlignment="1">
      <alignment horizontal="center" vertical="center"/>
    </xf>
    <xf numFmtId="0" fontId="20" fillId="13" borderId="15" xfId="8" applyFont="1" applyFill="1" applyBorder="1" applyAlignment="1">
      <alignment horizontal="center" vertical="center"/>
    </xf>
    <xf numFmtId="0" fontId="21" fillId="14" borderId="16" xfId="8" applyFont="1" applyFill="1" applyBorder="1" applyAlignment="1">
      <alignment horizontal="center" vertical="center"/>
    </xf>
    <xf numFmtId="0" fontId="22" fillId="14" borderId="17" xfId="8" applyFont="1" applyFill="1" applyBorder="1" applyAlignment="1">
      <alignment vertical="center"/>
    </xf>
    <xf numFmtId="0" fontId="4" fillId="30" borderId="16" xfId="8" applyFont="1" applyFill="1" applyBorder="1" applyAlignment="1">
      <alignment horizontal="center" vertical="center"/>
    </xf>
    <xf numFmtId="0" fontId="22" fillId="30" borderId="17" xfId="8" applyFont="1" applyFill="1" applyBorder="1" applyAlignment="1">
      <alignment vertical="center"/>
    </xf>
    <xf numFmtId="0" fontId="22" fillId="30" borderId="17" xfId="8" applyFont="1" applyFill="1" applyBorder="1" applyAlignment="1">
      <alignment vertical="center" wrapText="1"/>
    </xf>
    <xf numFmtId="0" fontId="23" fillId="31" borderId="18" xfId="7" applyFont="1" applyFill="1" applyBorder="1" applyAlignment="1" applyProtection="1"/>
    <xf numFmtId="0" fontId="24" fillId="14" borderId="17" xfId="9" applyNumberFormat="1" applyFont="1" applyFill="1" applyBorder="1" applyAlignment="1" applyProtection="1">
      <alignment horizontal="center" vertical="center"/>
    </xf>
    <xf numFmtId="0" fontId="25" fillId="13" borderId="15" xfId="8" applyFont="1" applyFill="1" applyBorder="1" applyAlignment="1">
      <alignment horizontal="left" vertical="center"/>
    </xf>
    <xf numFmtId="0" fontId="26" fillId="12" borderId="11" xfId="8" applyFont="1" applyFill="1" applyBorder="1"/>
    <xf numFmtId="0" fontId="27" fillId="12" borderId="7" xfId="6" applyFont="1" applyFill="1" applyBorder="1" applyAlignment="1" applyProtection="1">
      <alignment horizontal="center"/>
      <protection hidden="1"/>
    </xf>
    <xf numFmtId="0" fontId="27" fillId="12" borderId="8" xfId="6" applyFont="1" applyFill="1" applyBorder="1" applyAlignment="1" applyProtection="1">
      <alignment horizontal="center"/>
      <protection hidden="1"/>
    </xf>
    <xf numFmtId="0" fontId="4" fillId="13" borderId="10" xfId="6" applyFont="1" applyFill="1" applyBorder="1" applyAlignment="1">
      <alignment horizontal="center"/>
    </xf>
    <xf numFmtId="0" fontId="19" fillId="13" borderId="10" xfId="6" applyFont="1" applyFill="1" applyBorder="1" applyAlignment="1">
      <alignment horizontal="center"/>
    </xf>
    <xf numFmtId="0" fontId="4" fillId="13" borderId="8" xfId="6" applyFont="1" applyFill="1" applyBorder="1" applyAlignment="1">
      <alignment horizontal="center"/>
    </xf>
    <xf numFmtId="0" fontId="30" fillId="13" borderId="9" xfId="6" applyFont="1" applyFill="1" applyBorder="1" applyAlignment="1">
      <alignment horizontal="center"/>
    </xf>
    <xf numFmtId="0" fontId="31" fillId="13" borderId="8" xfId="6" applyFont="1" applyFill="1" applyBorder="1" applyAlignment="1">
      <alignment horizontal="center"/>
    </xf>
    <xf numFmtId="0" fontId="30" fillId="13" borderId="10" xfId="6" applyFont="1" applyFill="1" applyBorder="1" applyAlignment="1">
      <alignment horizontal="center"/>
    </xf>
    <xf numFmtId="0" fontId="31" fillId="13" borderId="8" xfId="7" applyFont="1" applyFill="1" applyBorder="1" applyAlignment="1" applyProtection="1">
      <alignment horizontal="center"/>
    </xf>
    <xf numFmtId="0" fontId="34" fillId="13" borderId="10" xfId="6" applyFont="1" applyFill="1" applyBorder="1" applyAlignment="1">
      <alignment horizontal="center"/>
    </xf>
    <xf numFmtId="0" fontId="20" fillId="13" borderId="10" xfId="6" applyFont="1" applyFill="1" applyBorder="1" applyAlignment="1">
      <alignment horizontal="center"/>
    </xf>
    <xf numFmtId="0" fontId="37" fillId="13" borderId="10" xfId="6" applyFont="1" applyFill="1" applyBorder="1" applyAlignment="1">
      <alignment horizontal="center"/>
    </xf>
    <xf numFmtId="0" fontId="38" fillId="0" borderId="0" xfId="6" applyFont="1"/>
    <xf numFmtId="0" fontId="22" fillId="14" borderId="17" xfId="8" applyFont="1" applyFill="1" applyBorder="1" applyAlignment="1">
      <alignment vertical="center" wrapText="1"/>
    </xf>
    <xf numFmtId="0" fontId="39" fillId="13" borderId="10" xfId="6" applyFont="1" applyFill="1" applyBorder="1" applyAlignment="1">
      <alignment horizontal="center"/>
    </xf>
    <xf numFmtId="0" fontId="40" fillId="13" borderId="9" xfId="6" applyFont="1" applyFill="1" applyBorder="1" applyAlignment="1">
      <alignment horizontal="center"/>
    </xf>
    <xf numFmtId="0" fontId="41" fillId="10" borderId="0" xfId="0" applyFont="1" applyFill="1"/>
    <xf numFmtId="0" fontId="42" fillId="10" borderId="0" xfId="0" applyFont="1" applyFill="1"/>
    <xf numFmtId="0" fontId="43" fillId="0" borderId="0" xfId="0" applyFont="1"/>
    <xf numFmtId="0" fontId="44" fillId="10" borderId="0" xfId="0" applyFont="1" applyFill="1"/>
    <xf numFmtId="1" fontId="45" fillId="2" borderId="3" xfId="0" applyNumberFormat="1" applyFont="1" applyFill="1" applyBorder="1" applyAlignment="1">
      <alignment horizontal="center"/>
    </xf>
    <xf numFmtId="0" fontId="46" fillId="0" borderId="5" xfId="0" applyFont="1" applyBorder="1"/>
    <xf numFmtId="0" fontId="45" fillId="0" borderId="4" xfId="0" applyFont="1" applyBorder="1" applyAlignment="1">
      <alignment horizontal="center"/>
    </xf>
    <xf numFmtId="0" fontId="47" fillId="32" borderId="3" xfId="0" applyFont="1" applyFill="1" applyBorder="1" applyAlignment="1">
      <alignment horizontal="right" wrapText="1"/>
    </xf>
    <xf numFmtId="0" fontId="46" fillId="33" borderId="3" xfId="0" applyFont="1" applyFill="1" applyBorder="1" applyAlignment="1">
      <alignment horizontal="right" wrapText="1"/>
    </xf>
    <xf numFmtId="0" fontId="46" fillId="34" borderId="3" xfId="0" applyFont="1" applyFill="1" applyBorder="1" applyAlignment="1">
      <alignment horizontal="right" wrapText="1"/>
    </xf>
    <xf numFmtId="0" fontId="43" fillId="0" borderId="5" xfId="0" applyFont="1" applyBorder="1"/>
    <xf numFmtId="0" fontId="46" fillId="0" borderId="4" xfId="0" applyFont="1" applyBorder="1" applyAlignment="1">
      <alignment horizontal="center"/>
    </xf>
    <xf numFmtId="164" fontId="48" fillId="0" borderId="3" xfId="0" applyNumberFormat="1" applyFont="1" applyBorder="1"/>
    <xf numFmtId="0" fontId="48" fillId="0" borderId="0" xfId="0" applyFont="1"/>
    <xf numFmtId="0" fontId="46" fillId="0" borderId="4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5" xfId="0" applyFont="1" applyBorder="1" applyAlignment="1"/>
    <xf numFmtId="0" fontId="46" fillId="0" borderId="4" xfId="0" applyFont="1" applyBorder="1" applyAlignment="1">
      <alignment horizontal="center" wrapText="1"/>
    </xf>
    <xf numFmtId="164" fontId="43" fillId="0" borderId="0" xfId="0" applyNumberFormat="1" applyFont="1"/>
    <xf numFmtId="0" fontId="45" fillId="2" borderId="3" xfId="0" applyFont="1" applyFill="1" applyBorder="1" applyAlignment="1">
      <alignment horizontal="center"/>
    </xf>
    <xf numFmtId="0" fontId="46" fillId="11" borderId="3" xfId="0" applyFont="1" applyFill="1" applyBorder="1" applyAlignment="1">
      <alignment horizontal="right" wrapText="1"/>
    </xf>
    <xf numFmtId="0" fontId="46" fillId="5" borderId="3" xfId="0" applyFont="1" applyFill="1" applyBorder="1" applyAlignment="1">
      <alignment horizontal="right" wrapText="1"/>
    </xf>
    <xf numFmtId="0" fontId="49" fillId="10" borderId="0" xfId="0" applyFont="1" applyFill="1"/>
    <xf numFmtId="164" fontId="50" fillId="0" borderId="3" xfId="0" applyNumberFormat="1" applyFont="1" applyBorder="1"/>
    <xf numFmtId="0" fontId="50" fillId="0" borderId="0" xfId="0" applyFont="1"/>
    <xf numFmtId="0" fontId="4" fillId="2" borderId="16" xfId="8" applyFont="1" applyFill="1" applyBorder="1" applyAlignment="1">
      <alignment horizontal="center" vertical="center"/>
    </xf>
    <xf numFmtId="0" fontId="22" fillId="2" borderId="17" xfId="8" applyFont="1" applyFill="1" applyBorder="1" applyAlignment="1">
      <alignment vertical="center"/>
    </xf>
    <xf numFmtId="164" fontId="41" fillId="10" borderId="0" xfId="0" applyNumberFormat="1" applyFont="1" applyFill="1"/>
    <xf numFmtId="164" fontId="44" fillId="10" borderId="0" xfId="0" applyNumberFormat="1" applyFont="1" applyFill="1"/>
    <xf numFmtId="164" fontId="42" fillId="10" borderId="0" xfId="0" applyNumberFormat="1" applyFont="1" applyFill="1"/>
    <xf numFmtId="0" fontId="43" fillId="0" borderId="0" xfId="0" applyFont="1" applyAlignment="1">
      <alignment horizontal="right"/>
    </xf>
    <xf numFmtId="1" fontId="43" fillId="2" borderId="3" xfId="0" applyNumberFormat="1" applyFont="1" applyFill="1" applyBorder="1"/>
    <xf numFmtId="0" fontId="46" fillId="35" borderId="0" xfId="0" applyFont="1" applyFill="1"/>
    <xf numFmtId="0" fontId="43" fillId="35" borderId="0" xfId="0" applyFont="1" applyFill="1"/>
    <xf numFmtId="10" fontId="43" fillId="2" borderId="3" xfId="1" applyNumberFormat="1" applyFont="1" applyFill="1" applyBorder="1"/>
    <xf numFmtId="164" fontId="43" fillId="2" borderId="3" xfId="0" applyNumberFormat="1" applyFont="1" applyFill="1" applyBorder="1"/>
    <xf numFmtId="1" fontId="46" fillId="2" borderId="3" xfId="0" applyNumberFormat="1" applyFont="1" applyFill="1" applyBorder="1" applyAlignment="1">
      <alignment horizontal="center"/>
    </xf>
    <xf numFmtId="164" fontId="43" fillId="0" borderId="3" xfId="0" applyNumberFormat="1" applyFont="1" applyBorder="1"/>
    <xf numFmtId="0" fontId="43" fillId="0" borderId="3" xfId="0" applyFont="1" applyBorder="1"/>
    <xf numFmtId="164" fontId="43" fillId="0" borderId="3" xfId="0" applyNumberFormat="1" applyFont="1" applyFill="1" applyBorder="1"/>
    <xf numFmtId="0" fontId="43" fillId="2" borderId="3" xfId="0" applyFont="1" applyFill="1" applyBorder="1"/>
    <xf numFmtId="9" fontId="43" fillId="2" borderId="3" xfId="0" applyNumberFormat="1" applyFont="1" applyFill="1" applyBorder="1"/>
    <xf numFmtId="9" fontId="43" fillId="0" borderId="3" xfId="0" applyNumberFormat="1" applyFont="1" applyFill="1" applyBorder="1"/>
    <xf numFmtId="10" fontId="43" fillId="0" borderId="3" xfId="0" applyNumberFormat="1" applyFont="1" applyFill="1" applyBorder="1"/>
    <xf numFmtId="0" fontId="46" fillId="0" borderId="0" xfId="0" applyFont="1"/>
    <xf numFmtId="0" fontId="51" fillId="0" borderId="3" xfId="7" applyFont="1" applyBorder="1" applyAlignment="1" applyProtection="1"/>
    <xf numFmtId="10" fontId="43" fillId="2" borderId="3" xfId="0" applyNumberFormat="1" applyFont="1" applyFill="1" applyBorder="1"/>
    <xf numFmtId="164" fontId="43" fillId="0" borderId="3" xfId="0" applyNumberFormat="1" applyFont="1" applyBorder="1" applyAlignment="1">
      <alignment horizontal="right"/>
    </xf>
    <xf numFmtId="0" fontId="43" fillId="0" borderId="3" xfId="0" applyFont="1" applyBorder="1" applyAlignment="1">
      <alignment horizontal="right"/>
    </xf>
    <xf numFmtId="0" fontId="43" fillId="0" borderId="4" xfId="0" applyFont="1" applyBorder="1" applyAlignment="1">
      <alignment horizontal="right"/>
    </xf>
    <xf numFmtId="0" fontId="43" fillId="0" borderId="3" xfId="0" applyFont="1" applyBorder="1" applyAlignment="1">
      <alignment wrapText="1"/>
    </xf>
    <xf numFmtId="165" fontId="43" fillId="2" borderId="3" xfId="0" applyNumberFormat="1" applyFont="1" applyFill="1" applyBorder="1"/>
    <xf numFmtId="0" fontId="43" fillId="0" borderId="3" xfId="0" applyFont="1" applyFill="1" applyBorder="1"/>
    <xf numFmtId="0" fontId="52" fillId="10" borderId="0" xfId="0" applyFont="1" applyFill="1"/>
    <xf numFmtId="0" fontId="19" fillId="36" borderId="10" xfId="6" applyFont="1" applyFill="1" applyBorder="1" applyAlignment="1">
      <alignment horizontal="center"/>
    </xf>
    <xf numFmtId="0" fontId="19" fillId="6" borderId="10" xfId="6" applyFont="1" applyFill="1" applyBorder="1" applyAlignment="1">
      <alignment horizontal="center"/>
    </xf>
    <xf numFmtId="9" fontId="43" fillId="0" borderId="3" xfId="1" applyFont="1" applyBorder="1"/>
    <xf numFmtId="0" fontId="43" fillId="0" borderId="4" xfId="0" applyFont="1" applyBorder="1"/>
  </cellXfs>
  <cellStyles count="28">
    <cellStyle name="20% - Akzent1" xfId="10"/>
    <cellStyle name="20% - Akzent2" xfId="11"/>
    <cellStyle name="20% - Akzent3" xfId="12"/>
    <cellStyle name="20% - Akzent4" xfId="13"/>
    <cellStyle name="20% - Akzent5" xfId="14"/>
    <cellStyle name="20% - Akzent6" xfId="15"/>
    <cellStyle name="40% - Akzent1" xfId="16"/>
    <cellStyle name="40% - Akzent2" xfId="17"/>
    <cellStyle name="40% - Akzent3" xfId="18"/>
    <cellStyle name="40% - Akzent4" xfId="19"/>
    <cellStyle name="40% - Akzent5" xfId="20"/>
    <cellStyle name="40% - Akzent6" xfId="21"/>
    <cellStyle name="60% - Akzent1" xfId="22"/>
    <cellStyle name="60% - Akzent2" xfId="23"/>
    <cellStyle name="60% - Akzent3" xfId="24"/>
    <cellStyle name="60% - Akzent4" xfId="25"/>
    <cellStyle name="60% - Akzent5" xfId="26"/>
    <cellStyle name="60% - Akzent6" xfId="27"/>
    <cellStyle name="Euro" xfId="4"/>
    <cellStyle name="Hyperlink_HotelBenchmarker" xfId="9"/>
    <cellStyle name="Link" xfId="7" builtinId="8"/>
    <cellStyle name="Prozent" xfId="1" builtinId="5"/>
    <cellStyle name="Prozent 2" xfId="3"/>
    <cellStyle name="Prozent 3" xfId="5"/>
    <cellStyle name="Standard" xfId="0" builtinId="0"/>
    <cellStyle name="Standard 2" xfId="6"/>
    <cellStyle name="Standard_taxer" xfId="2"/>
    <cellStyle name="Standard_UtilityAnalyserO" xf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61185808962894"/>
          <c:y val="5.1400554097404488E-2"/>
          <c:w val="0.8865898628584189"/>
          <c:h val="0.897198891805190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LOOK!$C$54</c:f>
              <c:strCache>
                <c:ptCount val="1"/>
                <c:pt idx="0">
                  <c:v>Mit Kapitalanlage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LOOK!$A$55:$B$57</c:f>
              <c:strCache>
                <c:ptCount val="3"/>
                <c:pt idx="0">
                  <c:v>zu versteuerndes Einkommen</c:v>
                </c:pt>
                <c:pt idx="1">
                  <c:v>Steuerlast</c:v>
                </c:pt>
                <c:pt idx="2">
                  <c:v>verfügbares Nettoeinkommen nach Steuern</c:v>
                </c:pt>
              </c:strCache>
            </c:strRef>
          </c:cat>
          <c:val>
            <c:numRef>
              <c:f>LOOK!$C$55:$C$57</c:f>
              <c:numCache>
                <c:formatCode>#,##0\ "€"</c:formatCode>
                <c:ptCount val="3"/>
                <c:pt idx="0">
                  <c:v>71164.871447674857</c:v>
                </c:pt>
                <c:pt idx="1">
                  <c:v>-16863.830000000002</c:v>
                </c:pt>
                <c:pt idx="2">
                  <c:v>48476.561658566221</c:v>
                </c:pt>
              </c:numCache>
            </c:numRef>
          </c:val>
        </c:ser>
        <c:ser>
          <c:idx val="1"/>
          <c:order val="1"/>
          <c:tx>
            <c:strRef>
              <c:f>LOOK!$D$54</c:f>
              <c:strCache>
                <c:ptCount val="1"/>
                <c:pt idx="0">
                  <c:v>Ohne Kapitalanlage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LOOK!$A$55:$B$57</c:f>
              <c:strCache>
                <c:ptCount val="3"/>
                <c:pt idx="0">
                  <c:v>zu versteuerndes Einkommen</c:v>
                </c:pt>
                <c:pt idx="1">
                  <c:v>Steuerlast</c:v>
                </c:pt>
                <c:pt idx="2">
                  <c:v>verfügbares Nettoeinkommen nach Steuern</c:v>
                </c:pt>
              </c:strCache>
            </c:strRef>
          </c:cat>
          <c:val>
            <c:numRef>
              <c:f>LOOK!$D$55:$D$57</c:f>
              <c:numCache>
                <c:formatCode>#,##0\ "€"</c:formatCode>
                <c:ptCount val="3"/>
                <c:pt idx="0">
                  <c:v>80926.169421036815</c:v>
                </c:pt>
                <c:pt idx="1">
                  <c:v>-20445.89</c:v>
                </c:pt>
                <c:pt idx="2">
                  <c:v>60480.279421036816</c:v>
                </c:pt>
              </c:numCache>
            </c:numRef>
          </c:val>
        </c:ser>
        <c:ser>
          <c:idx val="2"/>
          <c:order val="2"/>
          <c:tx>
            <c:strRef>
              <c:f>LOOK!$E$54</c:f>
              <c:strCache>
                <c:ptCount val="1"/>
                <c:pt idx="0">
                  <c:v>Differenz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LOOK!$A$55:$B$57</c:f>
              <c:strCache>
                <c:ptCount val="3"/>
                <c:pt idx="0">
                  <c:v>zu versteuerndes Einkommen</c:v>
                </c:pt>
                <c:pt idx="1">
                  <c:v>Steuerlast</c:v>
                </c:pt>
                <c:pt idx="2">
                  <c:v>verfügbares Nettoeinkommen nach Steuern</c:v>
                </c:pt>
              </c:strCache>
            </c:strRef>
          </c:cat>
          <c:val>
            <c:numRef>
              <c:f>LOOK!$E$55:$E$57</c:f>
              <c:numCache>
                <c:formatCode>#,##0\ "€"</c:formatCode>
                <c:ptCount val="3"/>
                <c:pt idx="0">
                  <c:v>-9761.2979733619577</c:v>
                </c:pt>
                <c:pt idx="1">
                  <c:v>3582.0599999999977</c:v>
                </c:pt>
                <c:pt idx="2">
                  <c:v>-12003.717762470595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shape val="cylinder"/>
        <c:axId val="359455544"/>
        <c:axId val="359455936"/>
        <c:axId val="0"/>
      </c:bar3DChart>
      <c:catAx>
        <c:axId val="359455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59455936"/>
        <c:crosses val="autoZero"/>
        <c:auto val="1"/>
        <c:lblAlgn val="ctr"/>
        <c:lblOffset val="100"/>
        <c:noMultiLvlLbl val="0"/>
      </c:catAx>
      <c:valAx>
        <c:axId val="359455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\ &quot;€&quot;" sourceLinked="1"/>
        <c:majorTickMark val="out"/>
        <c:minorTickMark val="none"/>
        <c:tickLblPos val="nextTo"/>
        <c:crossAx val="359455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292949851381664"/>
          <c:y val="0.10590551181102362"/>
          <c:w val="0.21192073791400751"/>
          <c:h val="0.22337379702537183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Franklin Gothic Book" panose="020B05030201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715108319573857"/>
          <c:y val="5.1400554097404488E-2"/>
          <c:w val="0.85978969435985941"/>
          <c:h val="0.897198891805190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LOOKall!$C$54</c:f>
              <c:strCache>
                <c:ptCount val="1"/>
                <c:pt idx="0">
                  <c:v>Mit Kapitalanlage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LOOKall!$A$55:$B$57</c:f>
              <c:strCache>
                <c:ptCount val="3"/>
                <c:pt idx="0">
                  <c:v>zu versteuerndes Einkommen</c:v>
                </c:pt>
                <c:pt idx="1">
                  <c:v>Steuerlast</c:v>
                </c:pt>
                <c:pt idx="2">
                  <c:v>verfügbares Nettoeinkommen nach Steuern</c:v>
                </c:pt>
              </c:strCache>
            </c:strRef>
          </c:cat>
          <c:val>
            <c:numRef>
              <c:f>LOOKall!$C$55:$C$57</c:f>
              <c:numCache>
                <c:formatCode>#,##0\ "€"</c:formatCode>
                <c:ptCount val="3"/>
                <c:pt idx="0">
                  <c:v>1450336.2071787142</c:v>
                </c:pt>
                <c:pt idx="1">
                  <c:v>-337896.31</c:v>
                </c:pt>
                <c:pt idx="2">
                  <c:v>980127.7261850019</c:v>
                </c:pt>
              </c:numCache>
            </c:numRef>
          </c:val>
        </c:ser>
        <c:ser>
          <c:idx val="1"/>
          <c:order val="1"/>
          <c:tx>
            <c:strRef>
              <c:f>LOOKall!$D$54</c:f>
              <c:strCache>
                <c:ptCount val="1"/>
                <c:pt idx="0">
                  <c:v>Ohne Kapitalanlage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LOOKall!$A$55:$B$57</c:f>
              <c:strCache>
                <c:ptCount val="3"/>
                <c:pt idx="0">
                  <c:v>zu versteuerndes Einkommen</c:v>
                </c:pt>
                <c:pt idx="1">
                  <c:v>Steuerlast</c:v>
                </c:pt>
                <c:pt idx="2">
                  <c:v>verfügbares Nettoeinkommen nach Steuern</c:v>
                </c:pt>
              </c:strCache>
            </c:strRef>
          </c:cat>
          <c:val>
            <c:numRef>
              <c:f>LOOKall!$D$55:$D$57</c:f>
              <c:numCache>
                <c:formatCode>#,##0\ "€"</c:formatCode>
                <c:ptCount val="3"/>
                <c:pt idx="0">
                  <c:v>1693609.3107110569</c:v>
                </c:pt>
                <c:pt idx="1">
                  <c:v>-431231.9</c:v>
                </c:pt>
                <c:pt idx="2">
                  <c:v>1262377.4107110568</c:v>
                </c:pt>
              </c:numCache>
            </c:numRef>
          </c:val>
        </c:ser>
        <c:ser>
          <c:idx val="2"/>
          <c:order val="2"/>
          <c:tx>
            <c:strRef>
              <c:f>LOOKall!$E$54</c:f>
              <c:strCache>
                <c:ptCount val="1"/>
                <c:pt idx="0">
                  <c:v>Differenz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LOOKall!$A$55:$B$57</c:f>
              <c:strCache>
                <c:ptCount val="3"/>
                <c:pt idx="0">
                  <c:v>zu versteuerndes Einkommen</c:v>
                </c:pt>
                <c:pt idx="1">
                  <c:v>Steuerlast</c:v>
                </c:pt>
                <c:pt idx="2">
                  <c:v>verfügbares Nettoeinkommen nach Steuern</c:v>
                </c:pt>
              </c:strCache>
            </c:strRef>
          </c:cat>
          <c:val>
            <c:numRef>
              <c:f>LOOKall!$E$55:$E$57</c:f>
              <c:numCache>
                <c:formatCode>#,##0\ "€"</c:formatCode>
                <c:ptCount val="3"/>
                <c:pt idx="0">
                  <c:v>-243273.10353234271</c:v>
                </c:pt>
                <c:pt idx="1">
                  <c:v>93335.590000000026</c:v>
                </c:pt>
                <c:pt idx="2">
                  <c:v>-282249.68452605489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shape val="cylinder"/>
        <c:axId val="359456328"/>
        <c:axId val="362344280"/>
        <c:axId val="0"/>
      </c:bar3DChart>
      <c:catAx>
        <c:axId val="359456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62344280"/>
        <c:crosses val="autoZero"/>
        <c:auto val="1"/>
        <c:lblAlgn val="ctr"/>
        <c:lblOffset val="100"/>
        <c:noMultiLvlLbl val="0"/>
      </c:catAx>
      <c:valAx>
        <c:axId val="362344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\ &quot;€&quot;" sourceLinked="1"/>
        <c:majorTickMark val="out"/>
        <c:minorTickMark val="none"/>
        <c:tickLblPos val="nextTo"/>
        <c:crossAx val="359456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959460020079153"/>
          <c:y val="0.11053514144065325"/>
          <c:w val="0.21192073791400751"/>
          <c:h val="0.22337379702537183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Franklin Gothic Book" panose="020B05030201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22</xdr:row>
      <xdr:rowOff>95250</xdr:rowOff>
    </xdr:from>
    <xdr:to>
      <xdr:col>4</xdr:col>
      <xdr:colOff>1295400</xdr:colOff>
      <xdr:row>36</xdr:row>
      <xdr:rowOff>171450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4</xdr:col>
      <xdr:colOff>1234440</xdr:colOff>
      <xdr:row>37</xdr:row>
      <xdr:rowOff>76200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48"/>
  <sheetViews>
    <sheetView showGridLines="0" tabSelected="1" zoomScale="110" workbookViewId="0">
      <selection activeCell="A3" sqref="A3"/>
    </sheetView>
  </sheetViews>
  <sheetFormatPr baseColWidth="10" defaultColWidth="11.54296875" defaultRowHeight="13"/>
  <cols>
    <col min="1" max="1" width="84.36328125" style="74" customWidth="1"/>
    <col min="2" max="2" width="11.54296875" style="71"/>
    <col min="3" max="3" width="20.36328125" style="71" customWidth="1"/>
    <col min="4" max="16384" width="11.54296875" style="71"/>
  </cols>
  <sheetData>
    <row r="1" spans="1:1" ht="28.25" customHeight="1" thickTop="1">
      <c r="A1" s="96" t="s">
        <v>493</v>
      </c>
    </row>
    <row r="2" spans="1:1" ht="25.75" customHeight="1">
      <c r="A2" s="97" t="s">
        <v>494</v>
      </c>
    </row>
    <row r="3" spans="1:1" ht="69" customHeight="1">
      <c r="A3" s="111" t="s">
        <v>584</v>
      </c>
    </row>
    <row r="4" spans="1:1" s="108" customFormat="1" ht="24.65" customHeight="1">
      <c r="A4" s="107" t="s">
        <v>586</v>
      </c>
    </row>
    <row r="5" spans="1:1">
      <c r="A5" s="98"/>
    </row>
    <row r="6" spans="1:1" ht="23" customHeight="1">
      <c r="A6" s="99" t="s">
        <v>582</v>
      </c>
    </row>
    <row r="7" spans="1:1" ht="15.5">
      <c r="A7" s="99" t="s">
        <v>562</v>
      </c>
    </row>
    <row r="8" spans="1:1" ht="15.5">
      <c r="A8" s="99" t="s">
        <v>563</v>
      </c>
    </row>
    <row r="9" spans="1:1" ht="15.5">
      <c r="A9" s="99" t="s">
        <v>564</v>
      </c>
    </row>
    <row r="10" spans="1:1" ht="15.5">
      <c r="A10" s="99" t="s">
        <v>569</v>
      </c>
    </row>
    <row r="11" spans="1:1" ht="15.5">
      <c r="A11" s="99"/>
    </row>
    <row r="12" spans="1:1" ht="15.5">
      <c r="A12" s="167" t="s">
        <v>565</v>
      </c>
    </row>
    <row r="13" spans="1:1" ht="15.5">
      <c r="A13" s="167" t="s">
        <v>570</v>
      </c>
    </row>
    <row r="14" spans="1:1" ht="15.5">
      <c r="A14" s="167" t="s">
        <v>566</v>
      </c>
    </row>
    <row r="15" spans="1:1" ht="15.5">
      <c r="A15" s="99"/>
    </row>
    <row r="16" spans="1:1" ht="15.5">
      <c r="A16" s="166" t="s">
        <v>571</v>
      </c>
    </row>
    <row r="17" spans="1:1" ht="15.5">
      <c r="A17" s="166" t="s">
        <v>567</v>
      </c>
    </row>
    <row r="18" spans="1:1" ht="15.5">
      <c r="A18" s="166" t="s">
        <v>568</v>
      </c>
    </row>
    <row r="19" spans="1:1">
      <c r="A19" s="98"/>
    </row>
    <row r="20" spans="1:1" ht="10.25" customHeight="1">
      <c r="A20" s="98"/>
    </row>
    <row r="21" spans="1:1" ht="14">
      <c r="A21" s="105" t="s">
        <v>583</v>
      </c>
    </row>
    <row r="22" spans="1:1" ht="14">
      <c r="A22" s="106" t="s">
        <v>495</v>
      </c>
    </row>
    <row r="23" spans="1:1" ht="14">
      <c r="A23" s="106" t="s">
        <v>496</v>
      </c>
    </row>
    <row r="24" spans="1:1" ht="14">
      <c r="A24" s="106" t="s">
        <v>497</v>
      </c>
    </row>
    <row r="25" spans="1:1" ht="36.65" customHeight="1">
      <c r="A25" s="99" t="s">
        <v>585</v>
      </c>
    </row>
    <row r="26" spans="1:1">
      <c r="A26" s="98"/>
    </row>
    <row r="27" spans="1:1">
      <c r="A27" s="98" t="s">
        <v>498</v>
      </c>
    </row>
    <row r="28" spans="1:1">
      <c r="A28" s="98" t="s">
        <v>531</v>
      </c>
    </row>
    <row r="29" spans="1:1">
      <c r="A29" s="98" t="s">
        <v>574</v>
      </c>
    </row>
    <row r="30" spans="1:1">
      <c r="A30" s="98"/>
    </row>
    <row r="31" spans="1:1">
      <c r="A31" s="98"/>
    </row>
    <row r="32" spans="1:1" ht="25">
      <c r="A32" s="110" t="s">
        <v>513</v>
      </c>
    </row>
    <row r="33" spans="1:4">
      <c r="A33" s="98" t="s">
        <v>514</v>
      </c>
    </row>
    <row r="34" spans="1:4">
      <c r="A34" s="98"/>
    </row>
    <row r="35" spans="1:4">
      <c r="A35" s="98" t="s">
        <v>532</v>
      </c>
    </row>
    <row r="36" spans="1:4">
      <c r="A36" s="98" t="s">
        <v>515</v>
      </c>
    </row>
    <row r="37" spans="1:4" s="73" customFormat="1" ht="13.5" thickBot="1">
      <c r="A37" s="72"/>
    </row>
    <row r="38" spans="1:4" s="73" customFormat="1" ht="18" thickBot="1">
      <c r="A38" s="98" t="s">
        <v>587</v>
      </c>
      <c r="C38" s="92" t="str">
        <f>Navigation!$A$1</f>
        <v>Death &amp; Taxes</v>
      </c>
      <c r="D38"/>
    </row>
    <row r="39" spans="1:4" s="73" customFormat="1">
      <c r="A39" s="72"/>
    </row>
    <row r="40" spans="1:4" ht="61.25" customHeight="1">
      <c r="A40" s="99" t="s">
        <v>499</v>
      </c>
    </row>
    <row r="41" spans="1:4" ht="15.5">
      <c r="A41" s="99" t="s">
        <v>530</v>
      </c>
    </row>
    <row r="42" spans="1:4" ht="34.25" customHeight="1">
      <c r="A42" s="100"/>
    </row>
    <row r="43" spans="1:4">
      <c r="A43" s="101" t="s">
        <v>500</v>
      </c>
    </row>
    <row r="44" spans="1:4" ht="12.5">
      <c r="A44" s="102" t="s">
        <v>501</v>
      </c>
    </row>
    <row r="45" spans="1:4">
      <c r="A45" s="103"/>
    </row>
    <row r="46" spans="1:4" ht="12.5">
      <c r="A46" s="104" t="s">
        <v>516</v>
      </c>
    </row>
    <row r="48" spans="1:4">
      <c r="B48" s="75"/>
    </row>
  </sheetData>
  <hyperlinks>
    <hyperlink ref="C38" location="Navigation!A1" display="=Navigation!$A$1"/>
  </hyperlinks>
  <pageMargins left="0.78740157480314965" right="0.78740157480314965" top="0.39370078740157483" bottom="0" header="0" footer="0"/>
  <pageSetup paperSize="9" scale="11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9"/>
  <sheetViews>
    <sheetView topLeftCell="A67" workbookViewId="0">
      <selection activeCell="D25" sqref="D25"/>
    </sheetView>
  </sheetViews>
  <sheetFormatPr baseColWidth="10" defaultRowHeight="14"/>
  <cols>
    <col min="4" max="4" width="27.1796875" customWidth="1"/>
  </cols>
  <sheetData>
    <row r="1" spans="1:4" ht="18" thickBot="1">
      <c r="B1" t="s">
        <v>9</v>
      </c>
      <c r="D1" s="92" t="str">
        <f>Navigation!$A$1</f>
        <v>Death &amp; Taxes</v>
      </c>
    </row>
    <row r="2" spans="1:4">
      <c r="B2" t="s">
        <v>10</v>
      </c>
    </row>
    <row r="3" spans="1:4">
      <c r="A3" t="s">
        <v>11</v>
      </c>
      <c r="B3" t="s">
        <v>12</v>
      </c>
    </row>
    <row r="4" spans="1:4">
      <c r="A4" t="s">
        <v>13</v>
      </c>
      <c r="B4" t="s">
        <v>14</v>
      </c>
    </row>
    <row r="5" spans="1:4">
      <c r="A5" t="s">
        <v>15</v>
      </c>
      <c r="B5" t="s">
        <v>16</v>
      </c>
      <c r="D5" t="s">
        <v>300</v>
      </c>
    </row>
    <row r="6" spans="1:4">
      <c r="A6" s="23" t="s">
        <v>17</v>
      </c>
      <c r="B6" s="23">
        <v>5</v>
      </c>
    </row>
    <row r="7" spans="1:4">
      <c r="A7" s="23" t="s">
        <v>18</v>
      </c>
      <c r="B7" s="23">
        <v>5</v>
      </c>
    </row>
    <row r="8" spans="1:4">
      <c r="A8" s="23" t="s">
        <v>19</v>
      </c>
      <c r="B8" s="23">
        <v>5</v>
      </c>
    </row>
    <row r="9" spans="1:4">
      <c r="A9" s="23" t="s">
        <v>20</v>
      </c>
      <c r="B9" s="23">
        <v>5</v>
      </c>
    </row>
    <row r="10" spans="1:4">
      <c r="A10" s="23" t="s">
        <v>21</v>
      </c>
      <c r="B10" s="23">
        <v>5</v>
      </c>
    </row>
    <row r="11" spans="1:4">
      <c r="A11" s="23" t="s">
        <v>22</v>
      </c>
      <c r="B11" s="23">
        <v>5</v>
      </c>
    </row>
    <row r="12" spans="1:4">
      <c r="A12" s="23" t="s">
        <v>23</v>
      </c>
      <c r="B12" s="23">
        <v>5</v>
      </c>
    </row>
    <row r="13" spans="1:4">
      <c r="A13" s="23" t="s">
        <v>24</v>
      </c>
      <c r="B13" s="23">
        <v>5</v>
      </c>
    </row>
    <row r="14" spans="1:4">
      <c r="A14" s="23" t="s">
        <v>25</v>
      </c>
      <c r="B14" s="23">
        <v>4.97</v>
      </c>
    </row>
    <row r="15" spans="1:4">
      <c r="A15" s="23" t="s">
        <v>26</v>
      </c>
      <c r="B15" s="23">
        <v>4.88</v>
      </c>
    </row>
    <row r="16" spans="1:4">
      <c r="A16" s="23" t="s">
        <v>27</v>
      </c>
      <c r="B16" s="23">
        <v>4.3499999999999996</v>
      </c>
    </row>
    <row r="17" spans="1:4">
      <c r="A17" s="23" t="s">
        <v>28</v>
      </c>
      <c r="B17" s="23">
        <v>4.0199999999999996</v>
      </c>
      <c r="D17" s="24">
        <f>SUM(B6:B17)/12/100</f>
        <v>4.8516666666666666E-2</v>
      </c>
    </row>
    <row r="18" spans="1:4">
      <c r="A18" t="s">
        <v>29</v>
      </c>
      <c r="B18">
        <v>4</v>
      </c>
    </row>
    <row r="19" spans="1:4">
      <c r="A19" t="s">
        <v>30</v>
      </c>
      <c r="B19">
        <v>4</v>
      </c>
    </row>
    <row r="20" spans="1:4">
      <c r="A20" t="s">
        <v>31</v>
      </c>
      <c r="B20">
        <v>4</v>
      </c>
    </row>
    <row r="21" spans="1:4">
      <c r="A21" t="s">
        <v>32</v>
      </c>
      <c r="B21">
        <v>3.05</v>
      </c>
    </row>
    <row r="22" spans="1:4">
      <c r="A22" t="s">
        <v>33</v>
      </c>
      <c r="B22">
        <v>3.01</v>
      </c>
    </row>
    <row r="23" spans="1:4">
      <c r="A23" t="s">
        <v>34</v>
      </c>
      <c r="B23">
        <v>3.01</v>
      </c>
    </row>
    <row r="24" spans="1:4">
      <c r="A24" t="s">
        <v>35</v>
      </c>
      <c r="B24">
        <v>3.01</v>
      </c>
    </row>
    <row r="25" spans="1:4">
      <c r="A25" t="s">
        <v>36</v>
      </c>
      <c r="B25">
        <v>3.01</v>
      </c>
    </row>
    <row r="26" spans="1:4">
      <c r="A26" t="s">
        <v>37</v>
      </c>
      <c r="B26">
        <v>3.01</v>
      </c>
    </row>
    <row r="27" spans="1:4">
      <c r="A27" t="s">
        <v>38</v>
      </c>
      <c r="B27">
        <v>3.01</v>
      </c>
    </row>
    <row r="28" spans="1:4">
      <c r="A28" t="s">
        <v>39</v>
      </c>
      <c r="B28">
        <v>3.01</v>
      </c>
    </row>
    <row r="29" spans="1:4">
      <c r="A29" t="s">
        <v>40</v>
      </c>
      <c r="B29">
        <v>3.01</v>
      </c>
      <c r="D29" s="24">
        <f>SUM(B18:B29)/12/100</f>
        <v>3.2608333333333323E-2</v>
      </c>
    </row>
    <row r="30" spans="1:4">
      <c r="A30" s="23" t="s">
        <v>41</v>
      </c>
      <c r="B30" s="23">
        <v>3.01</v>
      </c>
    </row>
    <row r="31" spans="1:4">
      <c r="A31" s="23" t="s">
        <v>42</v>
      </c>
      <c r="B31" s="23">
        <v>3.01</v>
      </c>
    </row>
    <row r="32" spans="1:4">
      <c r="A32" s="23" t="s">
        <v>43</v>
      </c>
      <c r="B32" s="23">
        <v>3.01</v>
      </c>
    </row>
    <row r="33" spans="1:4">
      <c r="A33" s="23" t="s">
        <v>44</v>
      </c>
      <c r="B33" s="23">
        <v>3.01</v>
      </c>
    </row>
    <row r="34" spans="1:4">
      <c r="A34" s="23" t="s">
        <v>45</v>
      </c>
      <c r="B34" s="23">
        <v>3.01</v>
      </c>
    </row>
    <row r="35" spans="1:4">
      <c r="A35" s="23" t="s">
        <v>46</v>
      </c>
      <c r="B35" s="23">
        <v>3.01</v>
      </c>
    </row>
    <row r="36" spans="1:4">
      <c r="A36" s="23" t="s">
        <v>47</v>
      </c>
      <c r="B36" s="23">
        <v>3.01</v>
      </c>
    </row>
    <row r="37" spans="1:4">
      <c r="A37" s="23" t="s">
        <v>48</v>
      </c>
      <c r="B37" s="23">
        <v>3.01</v>
      </c>
    </row>
    <row r="38" spans="1:4">
      <c r="A38" s="23" t="s">
        <v>49</v>
      </c>
      <c r="B38" s="23">
        <v>3.01</v>
      </c>
    </row>
    <row r="39" spans="1:4">
      <c r="A39" s="23" t="s">
        <v>50</v>
      </c>
      <c r="B39" s="23">
        <v>3.01</v>
      </c>
    </row>
    <row r="40" spans="1:4">
      <c r="A40" s="23" t="s">
        <v>51</v>
      </c>
      <c r="B40" s="23">
        <v>3.01</v>
      </c>
    </row>
    <row r="41" spans="1:4">
      <c r="A41" s="23" t="s">
        <v>52</v>
      </c>
      <c r="B41" s="23">
        <v>3.01</v>
      </c>
      <c r="D41" s="24">
        <f>SUM(B30:B41)/12/100</f>
        <v>3.0099999999999995E-2</v>
      </c>
    </row>
    <row r="42" spans="1:4">
      <c r="A42" t="s">
        <v>53</v>
      </c>
      <c r="B42">
        <v>3</v>
      </c>
    </row>
    <row r="43" spans="1:4">
      <c r="A43" t="s">
        <v>54</v>
      </c>
      <c r="B43">
        <v>3.01</v>
      </c>
    </row>
    <row r="44" spans="1:4">
      <c r="A44" t="s">
        <v>55</v>
      </c>
      <c r="B44">
        <v>3</v>
      </c>
    </row>
    <row r="45" spans="1:4">
      <c r="A45" t="s">
        <v>56</v>
      </c>
      <c r="B45">
        <v>3</v>
      </c>
    </row>
    <row r="46" spans="1:4">
      <c r="A46" t="s">
        <v>57</v>
      </c>
      <c r="B46">
        <v>3.01</v>
      </c>
    </row>
    <row r="47" spans="1:4">
      <c r="A47" t="s">
        <v>58</v>
      </c>
      <c r="B47">
        <v>3.01</v>
      </c>
    </row>
    <row r="48" spans="1:4">
      <c r="A48" t="s">
        <v>59</v>
      </c>
      <c r="B48">
        <v>3.01</v>
      </c>
    </row>
    <row r="49" spans="1:4">
      <c r="A49" t="s">
        <v>60</v>
      </c>
      <c r="B49">
        <v>3</v>
      </c>
    </row>
    <row r="50" spans="1:4">
      <c r="A50" t="s">
        <v>61</v>
      </c>
      <c r="B50">
        <v>2.85</v>
      </c>
    </row>
    <row r="51" spans="1:4">
      <c r="A51" t="s">
        <v>62</v>
      </c>
      <c r="B51">
        <v>2.62</v>
      </c>
    </row>
    <row r="52" spans="1:4">
      <c r="A52" t="s">
        <v>63</v>
      </c>
      <c r="B52">
        <v>2.5299999999999998</v>
      </c>
    </row>
    <row r="53" spans="1:4">
      <c r="A53" t="s">
        <v>64</v>
      </c>
      <c r="B53">
        <v>2.5299999999999998</v>
      </c>
      <c r="D53" s="24">
        <f>SUM(B42:B53)/12/100</f>
        <v>2.8808333333333335E-2</v>
      </c>
    </row>
    <row r="54" spans="1:4">
      <c r="A54" s="23" t="s">
        <v>65</v>
      </c>
      <c r="B54" s="23">
        <v>2.52</v>
      </c>
    </row>
    <row r="55" spans="1:4">
      <c r="A55" s="23" t="s">
        <v>66</v>
      </c>
      <c r="B55" s="23">
        <v>2.52</v>
      </c>
    </row>
    <row r="56" spans="1:4">
      <c r="A56" s="23" t="s">
        <v>67</v>
      </c>
      <c r="B56" s="23">
        <v>2.5099999999999998</v>
      </c>
    </row>
    <row r="57" spans="1:4">
      <c r="A57" s="23" t="s">
        <v>68</v>
      </c>
      <c r="B57" s="23">
        <v>2.5099999999999998</v>
      </c>
    </row>
    <row r="58" spans="1:4">
      <c r="A58" s="23" t="s">
        <v>69</v>
      </c>
      <c r="B58" s="23">
        <v>2.5099999999999998</v>
      </c>
    </row>
    <row r="59" spans="1:4">
      <c r="A59" s="23" t="s">
        <v>70</v>
      </c>
      <c r="B59" s="23">
        <v>2.5</v>
      </c>
    </row>
    <row r="60" spans="1:4">
      <c r="A60" s="23" t="s">
        <v>71</v>
      </c>
      <c r="B60" s="23">
        <v>2.5</v>
      </c>
    </row>
    <row r="61" spans="1:4">
      <c r="A61" s="23" t="s">
        <v>72</v>
      </c>
      <c r="B61" s="23">
        <v>2.4900000000000002</v>
      </c>
    </row>
    <row r="62" spans="1:4">
      <c r="A62" s="23" t="s">
        <v>73</v>
      </c>
      <c r="B62" s="23">
        <v>2.4900000000000002</v>
      </c>
    </row>
    <row r="63" spans="1:4">
      <c r="A63" s="23" t="s">
        <v>74</v>
      </c>
      <c r="B63" s="23">
        <v>2.4900000000000002</v>
      </c>
    </row>
    <row r="64" spans="1:4">
      <c r="A64" s="23" t="s">
        <v>75</v>
      </c>
      <c r="B64" s="23">
        <v>2.5</v>
      </c>
    </row>
    <row r="65" spans="1:4">
      <c r="A65" s="23" t="s">
        <v>76</v>
      </c>
      <c r="B65" s="23">
        <v>2.5</v>
      </c>
      <c r="D65" s="24">
        <f>SUM(B54:B65)/12/100</f>
        <v>2.5033333333333338E-2</v>
      </c>
    </row>
    <row r="66" spans="1:4">
      <c r="A66" t="s">
        <v>77</v>
      </c>
      <c r="B66">
        <v>2.5</v>
      </c>
    </row>
    <row r="67" spans="1:4">
      <c r="A67" t="s">
        <v>78</v>
      </c>
      <c r="B67">
        <v>2.42</v>
      </c>
    </row>
    <row r="68" spans="1:4">
      <c r="A68" t="s">
        <v>79</v>
      </c>
      <c r="B68">
        <v>2.2200000000000002</v>
      </c>
    </row>
    <row r="69" spans="1:4">
      <c r="A69" t="s">
        <v>80</v>
      </c>
      <c r="B69">
        <v>2.04</v>
      </c>
    </row>
    <row r="70" spans="1:4">
      <c r="A70" t="s">
        <v>81</v>
      </c>
      <c r="B70">
        <v>2.02</v>
      </c>
    </row>
    <row r="71" spans="1:4">
      <c r="A71" t="s">
        <v>82</v>
      </c>
      <c r="B71">
        <v>2.02</v>
      </c>
    </row>
    <row r="72" spans="1:4">
      <c r="A72" t="s">
        <v>83</v>
      </c>
      <c r="B72">
        <v>2.02</v>
      </c>
    </row>
    <row r="73" spans="1:4">
      <c r="A73" t="s">
        <v>84</v>
      </c>
      <c r="B73">
        <v>2.0099999999999998</v>
      </c>
    </row>
    <row r="74" spans="1:4">
      <c r="A74" t="s">
        <v>85</v>
      </c>
      <c r="B74">
        <v>2.0099999999999998</v>
      </c>
    </row>
    <row r="75" spans="1:4">
      <c r="A75" t="s">
        <v>86</v>
      </c>
      <c r="B75">
        <v>2.0099999999999998</v>
      </c>
    </row>
    <row r="76" spans="1:4">
      <c r="A76" t="s">
        <v>87</v>
      </c>
      <c r="B76">
        <v>2.0099999999999998</v>
      </c>
    </row>
    <row r="77" spans="1:4">
      <c r="A77" t="s">
        <v>88</v>
      </c>
      <c r="B77">
        <v>2.0099999999999998</v>
      </c>
      <c r="D77" s="24">
        <f>SUM(B66:B77)/12/100</f>
        <v>2.1074999999999997E-2</v>
      </c>
    </row>
    <row r="78" spans="1:4">
      <c r="A78" s="23" t="s">
        <v>89</v>
      </c>
      <c r="B78" s="23">
        <v>2.0099999999999998</v>
      </c>
    </row>
    <row r="79" spans="1:4">
      <c r="A79" s="23" t="s">
        <v>90</v>
      </c>
      <c r="B79" s="23">
        <v>2</v>
      </c>
    </row>
    <row r="80" spans="1:4">
      <c r="A80" s="23" t="s">
        <v>91</v>
      </c>
      <c r="B80" s="23">
        <v>2</v>
      </c>
    </row>
    <row r="81" spans="1:4">
      <c r="A81" s="23" t="s">
        <v>92</v>
      </c>
      <c r="B81" s="23">
        <v>2.0099999999999998</v>
      </c>
    </row>
    <row r="82" spans="1:4">
      <c r="A82" s="23" t="s">
        <v>93</v>
      </c>
      <c r="B82" s="23">
        <v>2</v>
      </c>
    </row>
    <row r="83" spans="1:4">
      <c r="A83" s="23" t="s">
        <v>94</v>
      </c>
      <c r="B83" s="23">
        <v>2</v>
      </c>
    </row>
    <row r="84" spans="1:4">
      <c r="A84" s="23" t="s">
        <v>95</v>
      </c>
      <c r="B84" s="23">
        <v>2</v>
      </c>
    </row>
    <row r="85" spans="1:4">
      <c r="A85" s="23" t="s">
        <v>96</v>
      </c>
      <c r="B85" s="23">
        <v>2.0099999999999998</v>
      </c>
    </row>
    <row r="86" spans="1:4">
      <c r="A86" s="23" t="s">
        <v>97</v>
      </c>
      <c r="B86" s="23">
        <v>2.02</v>
      </c>
    </row>
    <row r="87" spans="1:4">
      <c r="A87" s="23" t="s">
        <v>98</v>
      </c>
      <c r="B87" s="23">
        <v>2.02</v>
      </c>
    </row>
    <row r="88" spans="1:4">
      <c r="A88" s="23" t="s">
        <v>99</v>
      </c>
      <c r="B88" s="23">
        <v>2.02</v>
      </c>
    </row>
    <row r="89" spans="1:4">
      <c r="A89" s="23" t="s">
        <v>100</v>
      </c>
      <c r="B89" s="23">
        <v>2.0099999999999998</v>
      </c>
      <c r="D89" s="24">
        <f>SUM(B78:B89)/12/100</f>
        <v>2.0083333333333332E-2</v>
      </c>
    </row>
    <row r="90" spans="1:4">
      <c r="A90" t="s">
        <v>101</v>
      </c>
      <c r="B90">
        <v>2.0099999999999998</v>
      </c>
    </row>
    <row r="91" spans="1:4">
      <c r="A91" t="s">
        <v>102</v>
      </c>
      <c r="B91">
        <v>2.04</v>
      </c>
    </row>
    <row r="92" spans="1:4">
      <c r="A92" t="s">
        <v>103</v>
      </c>
      <c r="B92">
        <v>2.34</v>
      </c>
    </row>
    <row r="93" spans="1:4">
      <c r="A93" t="s">
        <v>104</v>
      </c>
      <c r="B93">
        <v>2.42</v>
      </c>
    </row>
    <row r="94" spans="1:4">
      <c r="A94" t="s">
        <v>105</v>
      </c>
      <c r="B94">
        <v>2.44</v>
      </c>
    </row>
    <row r="95" spans="1:4">
      <c r="A95" t="s">
        <v>106</v>
      </c>
      <c r="B95">
        <v>2.4500000000000002</v>
      </c>
    </row>
    <row r="96" spans="1:4">
      <c r="A96" t="s">
        <v>107</v>
      </c>
      <c r="B96">
        <v>2.46</v>
      </c>
    </row>
    <row r="97" spans="1:4">
      <c r="A97" t="s">
        <v>108</v>
      </c>
      <c r="B97">
        <v>2.4700000000000002</v>
      </c>
    </row>
    <row r="98" spans="1:4">
      <c r="A98" t="s">
        <v>109</v>
      </c>
      <c r="B98">
        <v>2.4700000000000002</v>
      </c>
    </row>
    <row r="99" spans="1:4">
      <c r="A99" t="s">
        <v>110</v>
      </c>
      <c r="B99">
        <v>2.5499999999999998</v>
      </c>
    </row>
    <row r="100" spans="1:4">
      <c r="A100" t="s">
        <v>111</v>
      </c>
      <c r="B100">
        <v>2.75</v>
      </c>
    </row>
    <row r="101" spans="1:4">
      <c r="A101" t="s">
        <v>112</v>
      </c>
      <c r="B101">
        <v>2.79</v>
      </c>
      <c r="D101" s="24">
        <f>SUM(B90:B101)/12/100</f>
        <v>2.4324999999999996E-2</v>
      </c>
    </row>
    <row r="102" spans="1:4">
      <c r="A102" s="23" t="s">
        <v>113</v>
      </c>
      <c r="B102" s="23">
        <v>2.79</v>
      </c>
    </row>
    <row r="103" spans="1:4">
      <c r="A103" s="23" t="s">
        <v>114</v>
      </c>
      <c r="B103" s="23">
        <v>2.82</v>
      </c>
    </row>
    <row r="104" spans="1:4">
      <c r="A104" s="23" t="s">
        <v>115</v>
      </c>
      <c r="B104" s="23">
        <v>2.82</v>
      </c>
    </row>
    <row r="105" spans="1:4">
      <c r="A105" s="23" t="s">
        <v>116</v>
      </c>
      <c r="B105" s="23">
        <v>2.82</v>
      </c>
    </row>
    <row r="106" spans="1:4">
      <c r="A106" s="23" t="s">
        <v>117</v>
      </c>
      <c r="B106" s="23">
        <v>2.82</v>
      </c>
    </row>
    <row r="107" spans="1:4">
      <c r="A107" s="23" t="s">
        <v>118</v>
      </c>
      <c r="B107" s="23">
        <v>2.81</v>
      </c>
    </row>
    <row r="108" spans="1:4">
      <c r="A108" s="23" t="s">
        <v>119</v>
      </c>
      <c r="B108" s="23">
        <v>2.81</v>
      </c>
    </row>
    <row r="109" spans="1:4">
      <c r="A109" s="23" t="s">
        <v>120</v>
      </c>
      <c r="B109" s="23">
        <v>2.81</v>
      </c>
    </row>
    <row r="110" spans="1:4">
      <c r="A110" s="23" t="s">
        <v>121</v>
      </c>
      <c r="B110" s="23">
        <v>2.81</v>
      </c>
    </row>
    <row r="111" spans="1:4">
      <c r="A111" s="23" t="s">
        <v>122</v>
      </c>
      <c r="B111" s="23">
        <v>2.8</v>
      </c>
    </row>
    <row r="112" spans="1:4">
      <c r="A112" s="23" t="s">
        <v>123</v>
      </c>
      <c r="B112" s="23">
        <v>2.8</v>
      </c>
    </row>
    <row r="113" spans="1:4">
      <c r="A113" s="23" t="s">
        <v>124</v>
      </c>
      <c r="B113" s="23">
        <v>2.8</v>
      </c>
      <c r="D113" s="24">
        <f>SUM(B102:B113)/12/100</f>
        <v>2.8091666666666661E-2</v>
      </c>
    </row>
    <row r="114" spans="1:4">
      <c r="A114" t="s">
        <v>125</v>
      </c>
      <c r="B114">
        <v>2.86</v>
      </c>
    </row>
    <row r="115" spans="1:4">
      <c r="A115" t="s">
        <v>126</v>
      </c>
      <c r="B115">
        <v>2.86</v>
      </c>
    </row>
    <row r="116" spans="1:4">
      <c r="A116" t="s">
        <v>127</v>
      </c>
      <c r="B116">
        <v>2.85</v>
      </c>
    </row>
    <row r="117" spans="1:4">
      <c r="A117" t="s">
        <v>128</v>
      </c>
      <c r="B117">
        <v>2.84</v>
      </c>
    </row>
    <row r="118" spans="1:4">
      <c r="A118" t="s">
        <v>129</v>
      </c>
      <c r="B118">
        <v>2.83</v>
      </c>
    </row>
    <row r="119" spans="1:4">
      <c r="A119" t="s">
        <v>130</v>
      </c>
      <c r="B119">
        <v>2.82</v>
      </c>
    </row>
    <row r="120" spans="1:4">
      <c r="A120" t="s">
        <v>131</v>
      </c>
      <c r="B120">
        <v>2.8</v>
      </c>
    </row>
    <row r="121" spans="1:4">
      <c r="A121" t="s">
        <v>132</v>
      </c>
      <c r="B121">
        <v>2.8</v>
      </c>
    </row>
    <row r="122" spans="1:4">
      <c r="A122" t="s">
        <v>133</v>
      </c>
      <c r="B122">
        <v>2.81</v>
      </c>
    </row>
    <row r="123" spans="1:4">
      <c r="A123" t="s">
        <v>134</v>
      </c>
      <c r="B123">
        <v>2.81</v>
      </c>
    </row>
    <row r="124" spans="1:4">
      <c r="A124" t="s">
        <v>135</v>
      </c>
      <c r="B124">
        <v>2.81</v>
      </c>
    </row>
    <row r="125" spans="1:4">
      <c r="A125" t="s">
        <v>136</v>
      </c>
      <c r="B125">
        <v>2.81</v>
      </c>
      <c r="D125" s="24">
        <f>SUM(B114:B125)/12/100</f>
        <v>2.8249999999999997E-2</v>
      </c>
    </row>
    <row r="126" spans="1:4">
      <c r="A126" s="23" t="s">
        <v>137</v>
      </c>
      <c r="B126" s="23">
        <v>2.81</v>
      </c>
    </row>
    <row r="127" spans="1:4">
      <c r="A127" s="23" t="s">
        <v>138</v>
      </c>
      <c r="B127" s="23">
        <v>2.81</v>
      </c>
    </row>
    <row r="128" spans="1:4">
      <c r="A128" s="23" t="s">
        <v>139</v>
      </c>
      <c r="B128" s="23">
        <v>2.81</v>
      </c>
    </row>
    <row r="129" spans="1:4">
      <c r="A129" s="23" t="s">
        <v>140</v>
      </c>
      <c r="B129" s="23">
        <v>2.8</v>
      </c>
    </row>
    <row r="130" spans="1:4">
      <c r="A130" s="23" t="s">
        <v>141</v>
      </c>
      <c r="B130" s="23">
        <v>2.8</v>
      </c>
    </row>
    <row r="131" spans="1:4">
      <c r="A131" s="23" t="s">
        <v>142</v>
      </c>
      <c r="B131" s="23">
        <v>2.8</v>
      </c>
    </row>
    <row r="132" spans="1:4">
      <c r="A132" s="23" t="s">
        <v>143</v>
      </c>
      <c r="B132" s="23">
        <v>2.8</v>
      </c>
    </row>
    <row r="133" spans="1:4">
      <c r="A133" s="23" t="s">
        <v>144</v>
      </c>
      <c r="B133" s="23">
        <v>2.83</v>
      </c>
    </row>
    <row r="134" spans="1:4">
      <c r="A134" s="23" t="s">
        <v>145</v>
      </c>
      <c r="B134" s="23">
        <v>2.83</v>
      </c>
    </row>
    <row r="135" spans="1:4">
      <c r="A135" s="23" t="s">
        <v>146</v>
      </c>
      <c r="B135" s="23">
        <v>2.82</v>
      </c>
    </row>
    <row r="136" spans="1:4">
      <c r="A136" s="23" t="s">
        <v>147</v>
      </c>
      <c r="B136" s="23">
        <v>2.82</v>
      </c>
    </row>
    <row r="137" spans="1:4">
      <c r="A137" s="23" t="s">
        <v>148</v>
      </c>
      <c r="B137" s="23">
        <v>2.82</v>
      </c>
      <c r="D137" s="24">
        <f>SUM(B126:B137)/12/100</f>
        <v>2.8125000000000001E-2</v>
      </c>
    </row>
    <row r="138" spans="1:4">
      <c r="A138" t="s">
        <v>149</v>
      </c>
      <c r="B138">
        <v>2.82</v>
      </c>
    </row>
    <row r="139" spans="1:4">
      <c r="A139" t="s">
        <v>150</v>
      </c>
      <c r="B139">
        <v>2.8</v>
      </c>
    </row>
    <row r="140" spans="1:4">
      <c r="A140" t="s">
        <v>151</v>
      </c>
      <c r="B140">
        <v>2.76</v>
      </c>
    </row>
    <row r="141" spans="1:4">
      <c r="A141" t="s">
        <v>152</v>
      </c>
      <c r="B141">
        <v>2.72</v>
      </c>
    </row>
    <row r="142" spans="1:4">
      <c r="A142" t="s">
        <v>153</v>
      </c>
      <c r="B142">
        <v>2.65</v>
      </c>
    </row>
    <row r="143" spans="1:4">
      <c r="A143" t="s">
        <v>154</v>
      </c>
      <c r="B143">
        <v>2.6</v>
      </c>
    </row>
    <row r="144" spans="1:4">
      <c r="A144" t="s">
        <v>155</v>
      </c>
      <c r="B144">
        <v>2.5299999999999998</v>
      </c>
    </row>
    <row r="145" spans="1:4">
      <c r="A145" t="s">
        <v>156</v>
      </c>
      <c r="B145">
        <v>2.46</v>
      </c>
    </row>
    <row r="146" spans="1:4">
      <c r="A146" t="s">
        <v>157</v>
      </c>
      <c r="B146">
        <v>2.39</v>
      </c>
    </row>
    <row r="147" spans="1:4">
      <c r="A147" t="s">
        <v>158</v>
      </c>
      <c r="B147">
        <v>2.31</v>
      </c>
    </row>
    <row r="148" spans="1:4">
      <c r="A148" t="s">
        <v>159</v>
      </c>
      <c r="B148">
        <v>2.23</v>
      </c>
    </row>
    <row r="149" spans="1:4">
      <c r="A149" t="s">
        <v>160</v>
      </c>
      <c r="B149">
        <v>2.21</v>
      </c>
      <c r="D149" s="24">
        <f>SUM(B138:B149)/12/100</f>
        <v>2.5400000000000006E-2</v>
      </c>
    </row>
    <row r="150" spans="1:4">
      <c r="A150" s="23" t="s">
        <v>161</v>
      </c>
      <c r="B150" s="23">
        <v>2.16</v>
      </c>
    </row>
    <row r="151" spans="1:4">
      <c r="A151" s="23" t="s">
        <v>162</v>
      </c>
      <c r="B151" s="23">
        <v>2.14</v>
      </c>
    </row>
    <row r="152" spans="1:4">
      <c r="A152" s="23" t="s">
        <v>163</v>
      </c>
      <c r="B152" s="23">
        <v>2.12</v>
      </c>
    </row>
    <row r="153" spans="1:4">
      <c r="A153" s="23" t="s">
        <v>164</v>
      </c>
      <c r="B153" s="23">
        <v>2.11</v>
      </c>
    </row>
    <row r="154" spans="1:4">
      <c r="A154" s="23" t="s">
        <v>165</v>
      </c>
      <c r="B154" s="23">
        <v>2.1</v>
      </c>
    </row>
    <row r="155" spans="1:4">
      <c r="A155" s="23" t="s">
        <v>166</v>
      </c>
      <c r="B155" s="23">
        <v>2.08</v>
      </c>
    </row>
    <row r="156" spans="1:4">
      <c r="A156" s="23" t="s">
        <v>167</v>
      </c>
      <c r="B156" s="23">
        <v>2.08</v>
      </c>
    </row>
    <row r="157" spans="1:4">
      <c r="A157" s="23" t="s">
        <v>168</v>
      </c>
      <c r="B157" s="23">
        <v>2.0699999999999998</v>
      </c>
    </row>
    <row r="158" spans="1:4">
      <c r="A158" s="23" t="s">
        <v>169</v>
      </c>
      <c r="B158" s="23">
        <v>2.0699999999999998</v>
      </c>
    </row>
    <row r="159" spans="1:4">
      <c r="A159" s="23" t="s">
        <v>170</v>
      </c>
      <c r="B159" s="23">
        <v>2.0699999999999998</v>
      </c>
    </row>
    <row r="160" spans="1:4">
      <c r="A160" s="23" t="s">
        <v>171</v>
      </c>
      <c r="B160" s="23">
        <v>2.0699999999999998</v>
      </c>
    </row>
    <row r="161" spans="1:4">
      <c r="A161" s="23" t="s">
        <v>172</v>
      </c>
      <c r="B161" s="23">
        <v>2.0699999999999998</v>
      </c>
      <c r="D161" s="24">
        <f>SUM(B150:B161)/12/100</f>
        <v>2.0950000000000003E-2</v>
      </c>
    </row>
    <row r="162" spans="1:4">
      <c r="A162" t="s">
        <v>173</v>
      </c>
      <c r="B162">
        <v>2.06</v>
      </c>
    </row>
    <row r="163" spans="1:4">
      <c r="A163" t="s">
        <v>174</v>
      </c>
      <c r="B163">
        <v>2.0499999999999998</v>
      </c>
    </row>
    <row r="164" spans="1:4">
      <c r="A164" t="s">
        <v>175</v>
      </c>
      <c r="B164">
        <v>2.06</v>
      </c>
    </row>
    <row r="165" spans="1:4">
      <c r="A165" t="s">
        <v>176</v>
      </c>
      <c r="B165">
        <v>2.0499999999999998</v>
      </c>
    </row>
    <row r="166" spans="1:4">
      <c r="A166" t="s">
        <v>177</v>
      </c>
      <c r="B166">
        <v>2.04</v>
      </c>
    </row>
    <row r="167" spans="1:4">
      <c r="A167" t="s">
        <v>178</v>
      </c>
      <c r="B167">
        <v>2.04</v>
      </c>
    </row>
    <row r="168" spans="1:4">
      <c r="A168" t="s">
        <v>179</v>
      </c>
      <c r="B168">
        <v>2.04</v>
      </c>
    </row>
    <row r="169" spans="1:4">
      <c r="A169" t="s">
        <v>180</v>
      </c>
      <c r="B169">
        <v>2.04</v>
      </c>
    </row>
    <row r="170" spans="1:4">
      <c r="A170" t="s">
        <v>181</v>
      </c>
      <c r="B170">
        <v>2.0299999999999998</v>
      </c>
    </row>
    <row r="171" spans="1:4">
      <c r="A171" t="s">
        <v>182</v>
      </c>
      <c r="B171">
        <v>2.0299999999999998</v>
      </c>
    </row>
    <row r="172" spans="1:4">
      <c r="A172" t="s">
        <v>183</v>
      </c>
      <c r="B172">
        <v>2.0299999999999998</v>
      </c>
    </row>
    <row r="173" spans="1:4">
      <c r="A173" t="s">
        <v>184</v>
      </c>
      <c r="B173">
        <v>2.02</v>
      </c>
      <c r="D173" s="24">
        <f>SUM(B162:B173)/12/100</f>
        <v>2.040833333333333E-2</v>
      </c>
    </row>
    <row r="174" spans="1:4">
      <c r="A174" s="23" t="s">
        <v>185</v>
      </c>
      <c r="B174" s="23">
        <v>2.02</v>
      </c>
    </row>
    <row r="175" spans="1:4">
      <c r="A175" s="23" t="s">
        <v>186</v>
      </c>
      <c r="B175" s="23">
        <v>2.02</v>
      </c>
    </row>
    <row r="176" spans="1:4">
      <c r="A176" s="23" t="s">
        <v>187</v>
      </c>
      <c r="B176" s="23">
        <v>2.0099999999999998</v>
      </c>
    </row>
    <row r="177" spans="1:4">
      <c r="A177" s="23" t="s">
        <v>188</v>
      </c>
      <c r="B177" s="23">
        <v>2.02</v>
      </c>
    </row>
    <row r="178" spans="1:4">
      <c r="A178" s="23" t="s">
        <v>189</v>
      </c>
      <c r="B178" s="23">
        <v>2.0099999999999998</v>
      </c>
    </row>
    <row r="179" spans="1:4">
      <c r="A179" s="23" t="s">
        <v>190</v>
      </c>
      <c r="B179" s="23">
        <v>2.0099999999999998</v>
      </c>
    </row>
    <row r="180" spans="1:4">
      <c r="A180" s="23" t="s">
        <v>191</v>
      </c>
      <c r="B180" s="23">
        <v>2</v>
      </c>
    </row>
    <row r="181" spans="1:4">
      <c r="A181" s="23" t="s">
        <v>192</v>
      </c>
      <c r="B181" s="23">
        <v>1.99</v>
      </c>
    </row>
    <row r="182" spans="1:4">
      <c r="A182" s="23" t="s">
        <v>193</v>
      </c>
      <c r="B182" s="23">
        <v>1.98</v>
      </c>
    </row>
    <row r="183" spans="1:4">
      <c r="A183" s="23" t="s">
        <v>194</v>
      </c>
      <c r="B183" s="23">
        <v>1.96</v>
      </c>
    </row>
    <row r="184" spans="1:4">
      <c r="A184" s="23" t="s">
        <v>195</v>
      </c>
      <c r="B184" s="23">
        <v>1.95</v>
      </c>
    </row>
    <row r="185" spans="1:4">
      <c r="A185" s="23" t="s">
        <v>196</v>
      </c>
      <c r="B185" s="23">
        <v>1.94</v>
      </c>
      <c r="D185" s="24">
        <f>SUM(B174:B185)/12/100</f>
        <v>1.9924999999999998E-2</v>
      </c>
    </row>
    <row r="186" spans="1:4">
      <c r="A186" t="s">
        <v>197</v>
      </c>
      <c r="B186">
        <v>1.91</v>
      </c>
    </row>
    <row r="187" spans="1:4">
      <c r="A187" t="s">
        <v>198</v>
      </c>
      <c r="B187">
        <v>1.86</v>
      </c>
    </row>
    <row r="188" spans="1:4">
      <c r="A188" t="s">
        <v>199</v>
      </c>
      <c r="B188">
        <v>1.79</v>
      </c>
    </row>
    <row r="189" spans="1:4">
      <c r="A189" t="s">
        <v>200</v>
      </c>
      <c r="B189">
        <v>1.75</v>
      </c>
    </row>
    <row r="190" spans="1:4">
      <c r="A190" t="s">
        <v>201</v>
      </c>
      <c r="B190">
        <v>1.72</v>
      </c>
    </row>
    <row r="191" spans="1:4">
      <c r="A191" t="s">
        <v>202</v>
      </c>
      <c r="B191">
        <v>1.7</v>
      </c>
    </row>
    <row r="192" spans="1:4">
      <c r="A192" t="s">
        <v>203</v>
      </c>
      <c r="B192">
        <v>1.67</v>
      </c>
    </row>
    <row r="193" spans="1:4">
      <c r="A193" t="s">
        <v>204</v>
      </c>
      <c r="B193">
        <v>1.63</v>
      </c>
    </row>
    <row r="194" spans="1:4">
      <c r="A194" t="s">
        <v>205</v>
      </c>
      <c r="B194">
        <v>1.63</v>
      </c>
    </row>
    <row r="195" spans="1:4">
      <c r="A195" t="s">
        <v>206</v>
      </c>
      <c r="B195">
        <v>1.62</v>
      </c>
    </row>
    <row r="196" spans="1:4">
      <c r="A196" t="s">
        <v>207</v>
      </c>
      <c r="B196">
        <v>1.62</v>
      </c>
    </row>
    <row r="197" spans="1:4">
      <c r="A197" t="s">
        <v>208</v>
      </c>
      <c r="B197">
        <v>1.62</v>
      </c>
      <c r="D197" s="24">
        <f>SUM(B186:B197)/12/100</f>
        <v>1.7100000000000001E-2</v>
      </c>
    </row>
    <row r="198" spans="1:4">
      <c r="A198" s="23" t="s">
        <v>209</v>
      </c>
      <c r="B198" s="23">
        <v>1.61</v>
      </c>
    </row>
    <row r="199" spans="1:4">
      <c r="A199" s="23" t="s">
        <v>210</v>
      </c>
      <c r="B199" s="23">
        <v>1.6</v>
      </c>
    </row>
    <row r="200" spans="1:4">
      <c r="A200" s="23" t="s">
        <v>211</v>
      </c>
      <c r="B200" s="23">
        <v>1.59</v>
      </c>
    </row>
    <row r="201" spans="1:4">
      <c r="A201" s="23" t="s">
        <v>212</v>
      </c>
      <c r="B201" s="23">
        <v>1.58</v>
      </c>
    </row>
    <row r="202" spans="1:4">
      <c r="A202" s="23" t="s">
        <v>213</v>
      </c>
      <c r="B202" s="23">
        <v>1.57</v>
      </c>
    </row>
    <row r="203" spans="1:4">
      <c r="A203" s="23" t="s">
        <v>214</v>
      </c>
      <c r="B203" s="23">
        <v>1.57</v>
      </c>
    </row>
    <row r="204" spans="1:4">
      <c r="A204" s="23" t="s">
        <v>215</v>
      </c>
      <c r="B204" s="23">
        <v>1.56</v>
      </c>
    </row>
    <row r="205" spans="1:4">
      <c r="A205" s="23" t="s">
        <v>216</v>
      </c>
      <c r="B205" s="23">
        <v>1.55</v>
      </c>
    </row>
    <row r="206" spans="1:4">
      <c r="A206" s="23" t="s">
        <v>217</v>
      </c>
      <c r="B206" s="23">
        <v>1.54</v>
      </c>
    </row>
    <row r="207" spans="1:4">
      <c r="A207" s="23" t="s">
        <v>218</v>
      </c>
      <c r="B207" s="23">
        <v>1.53</v>
      </c>
    </row>
    <row r="208" spans="1:4">
      <c r="A208" s="23" t="s">
        <v>219</v>
      </c>
      <c r="B208" s="23">
        <v>1.52</v>
      </c>
    </row>
    <row r="209" spans="1:4">
      <c r="A209" s="23" t="s">
        <v>220</v>
      </c>
      <c r="B209" s="23">
        <v>1.51</v>
      </c>
      <c r="D209" s="24">
        <f>SUM(B198:B209)/12/100</f>
        <v>1.5608333333333337E-2</v>
      </c>
    </row>
    <row r="210" spans="1:4">
      <c r="A210" t="s">
        <v>221</v>
      </c>
      <c r="B210">
        <v>1.49</v>
      </c>
    </row>
    <row r="211" spans="1:4">
      <c r="A211" t="s">
        <v>222</v>
      </c>
      <c r="B211">
        <v>1.45</v>
      </c>
    </row>
    <row r="212" spans="1:4">
      <c r="A212" t="s">
        <v>223</v>
      </c>
      <c r="B212">
        <v>1.41</v>
      </c>
    </row>
    <row r="213" spans="1:4">
      <c r="A213" t="s">
        <v>224</v>
      </c>
      <c r="B213">
        <v>1.37</v>
      </c>
    </row>
    <row r="214" spans="1:4">
      <c r="A214" t="s">
        <v>225</v>
      </c>
      <c r="B214">
        <v>1.28</v>
      </c>
    </row>
    <row r="215" spans="1:4">
      <c r="A215" t="s">
        <v>226</v>
      </c>
      <c r="B215">
        <v>1.26</v>
      </c>
    </row>
    <row r="216" spans="1:4">
      <c r="A216" t="s">
        <v>227</v>
      </c>
      <c r="B216">
        <v>1.24</v>
      </c>
    </row>
    <row r="217" spans="1:4">
      <c r="A217" t="s">
        <v>228</v>
      </c>
      <c r="B217">
        <v>1.23</v>
      </c>
    </row>
    <row r="218" spans="1:4">
      <c r="A218" t="s">
        <v>229</v>
      </c>
      <c r="B218">
        <v>1.23</v>
      </c>
    </row>
    <row r="219" spans="1:4">
      <c r="A219" t="s">
        <v>230</v>
      </c>
      <c r="B219">
        <v>1.23</v>
      </c>
    </row>
    <row r="220" spans="1:4">
      <c r="A220" t="s">
        <v>231</v>
      </c>
      <c r="B220">
        <v>1.24</v>
      </c>
    </row>
    <row r="221" spans="1:4">
      <c r="A221" t="s">
        <v>232</v>
      </c>
      <c r="B221">
        <v>1.24</v>
      </c>
      <c r="D221" s="24">
        <f>SUM(B210:B221)/12/100</f>
        <v>1.3058333333333333E-2</v>
      </c>
    </row>
    <row r="222" spans="1:4">
      <c r="A222" s="23" t="s">
        <v>233</v>
      </c>
      <c r="B222" s="23">
        <v>1.24</v>
      </c>
    </row>
    <row r="223" spans="1:4">
      <c r="A223" s="23" t="s">
        <v>234</v>
      </c>
      <c r="B223" s="23">
        <v>1.24</v>
      </c>
    </row>
    <row r="224" spans="1:4">
      <c r="A224" s="23" t="s">
        <v>235</v>
      </c>
      <c r="B224" s="23">
        <v>1.24</v>
      </c>
    </row>
    <row r="225" spans="1:4">
      <c r="A225" s="23" t="s">
        <v>236</v>
      </c>
      <c r="B225" s="23">
        <v>1.24</v>
      </c>
    </row>
    <row r="226" spans="1:4">
      <c r="A226" s="23" t="s">
        <v>237</v>
      </c>
      <c r="B226" s="23">
        <v>1.24</v>
      </c>
    </row>
    <row r="227" spans="1:4">
      <c r="A227" s="23" t="s">
        <v>238</v>
      </c>
      <c r="B227" s="23">
        <v>1.24</v>
      </c>
    </row>
    <row r="228" spans="1:4">
      <c r="A228" s="23" t="s">
        <v>239</v>
      </c>
      <c r="B228" s="23">
        <v>1.25</v>
      </c>
    </row>
    <row r="229" spans="1:4">
      <c r="A229" s="23" t="s">
        <v>240</v>
      </c>
      <c r="B229" s="23">
        <v>1.25</v>
      </c>
    </row>
    <row r="230" spans="1:4">
      <c r="A230" s="23" t="s">
        <v>241</v>
      </c>
      <c r="B230" s="23">
        <v>1.26</v>
      </c>
    </row>
    <row r="231" spans="1:4">
      <c r="A231" s="23" t="s">
        <v>242</v>
      </c>
      <c r="B231" s="23">
        <v>1.25</v>
      </c>
    </row>
    <row r="232" spans="1:4">
      <c r="A232" s="23" t="s">
        <v>243</v>
      </c>
      <c r="B232" s="23">
        <v>1.26</v>
      </c>
    </row>
    <row r="233" spans="1:4">
      <c r="A233" s="23" t="s">
        <v>244</v>
      </c>
      <c r="B233" s="23">
        <v>1.25</v>
      </c>
      <c r="D233" s="24">
        <f>SUM(B222:B233)/12/100</f>
        <v>1.2466666666666668E-2</v>
      </c>
    </row>
    <row r="234" spans="1:4">
      <c r="A234" t="s">
        <v>245</v>
      </c>
      <c r="B234">
        <v>1.26</v>
      </c>
    </row>
    <row r="235" spans="1:4">
      <c r="A235" t="s">
        <v>246</v>
      </c>
      <c r="B235">
        <v>1.25</v>
      </c>
    </row>
    <row r="236" spans="1:4">
      <c r="A236" t="s">
        <v>247</v>
      </c>
      <c r="B236">
        <v>1.24</v>
      </c>
    </row>
    <row r="237" spans="1:4">
      <c r="A237" t="s">
        <v>248</v>
      </c>
      <c r="B237">
        <v>1.23</v>
      </c>
    </row>
    <row r="238" spans="1:4">
      <c r="A238" t="s">
        <v>249</v>
      </c>
      <c r="B238">
        <v>1.24</v>
      </c>
    </row>
    <row r="239" spans="1:4">
      <c r="A239" t="s">
        <v>250</v>
      </c>
      <c r="B239">
        <v>1.21</v>
      </c>
    </row>
    <row r="240" spans="1:4">
      <c r="A240" t="s">
        <v>251</v>
      </c>
      <c r="B240">
        <v>1.2</v>
      </c>
    </row>
    <row r="241" spans="1:4">
      <c r="A241" t="s">
        <v>252</v>
      </c>
      <c r="B241">
        <v>1.18</v>
      </c>
    </row>
    <row r="242" spans="1:4">
      <c r="A242" t="s">
        <v>253</v>
      </c>
      <c r="B242">
        <v>1.1599999999999999</v>
      </c>
    </row>
    <row r="243" spans="1:4">
      <c r="A243" t="s">
        <v>254</v>
      </c>
      <c r="B243">
        <v>1.1399999999999999</v>
      </c>
    </row>
    <row r="244" spans="1:4">
      <c r="A244" t="s">
        <v>255</v>
      </c>
      <c r="B244">
        <v>1.1100000000000001</v>
      </c>
    </row>
    <row r="245" spans="1:4">
      <c r="A245" t="s">
        <v>256</v>
      </c>
      <c r="B245">
        <v>1.08</v>
      </c>
      <c r="D245" s="24">
        <f>SUM(B234:B245)/12/100</f>
        <v>1.1916666666666666E-2</v>
      </c>
    </row>
    <row r="246" spans="1:4">
      <c r="A246" s="23" t="s">
        <v>257</v>
      </c>
      <c r="B246" s="23">
        <v>1.07</v>
      </c>
    </row>
    <row r="247" spans="1:4">
      <c r="A247" s="23" t="s">
        <v>258</v>
      </c>
      <c r="B247" s="23">
        <v>1.06</v>
      </c>
    </row>
    <row r="248" spans="1:4">
      <c r="A248" s="23" t="s">
        <v>259</v>
      </c>
      <c r="B248" s="23">
        <v>1.05</v>
      </c>
    </row>
    <row r="249" spans="1:4">
      <c r="A249" s="23" t="s">
        <v>260</v>
      </c>
      <c r="B249" s="23">
        <v>1.04</v>
      </c>
    </row>
    <row r="250" spans="1:4">
      <c r="A250" s="23" t="s">
        <v>261</v>
      </c>
      <c r="B250" s="23">
        <v>1.04</v>
      </c>
    </row>
    <row r="251" spans="1:4">
      <c r="A251" s="23" t="s">
        <v>262</v>
      </c>
      <c r="B251" s="23">
        <v>1.04</v>
      </c>
    </row>
    <row r="252" spans="1:4">
      <c r="A252" s="23" t="s">
        <v>263</v>
      </c>
      <c r="B252" s="23">
        <v>1.03</v>
      </c>
    </row>
    <row r="253" spans="1:4">
      <c r="A253" s="23" t="s">
        <v>264</v>
      </c>
      <c r="B253" s="23">
        <v>1.01</v>
      </c>
    </row>
    <row r="254" spans="1:4">
      <c r="A254" s="23" t="s">
        <v>265</v>
      </c>
      <c r="B254" s="23">
        <v>1</v>
      </c>
    </row>
    <row r="255" spans="1:4">
      <c r="A255" s="23" t="s">
        <v>266</v>
      </c>
      <c r="B255" s="23">
        <v>0.99</v>
      </c>
    </row>
    <row r="256" spans="1:4">
      <c r="A256" s="23" t="s">
        <v>267</v>
      </c>
      <c r="B256" s="23">
        <v>0.99</v>
      </c>
    </row>
    <row r="257" spans="1:6">
      <c r="A257" s="23" t="s">
        <v>268</v>
      </c>
      <c r="B257" s="23">
        <v>0.96</v>
      </c>
      <c r="D257" s="24">
        <f>SUM(B246:B257)/12/100</f>
        <v>1.0233333333333334E-2</v>
      </c>
    </row>
    <row r="258" spans="1:6">
      <c r="A258" t="s">
        <v>269</v>
      </c>
      <c r="B258">
        <v>0.95</v>
      </c>
      <c r="C258">
        <v>2.39</v>
      </c>
      <c r="F258" t="s">
        <v>465</v>
      </c>
    </row>
    <row r="259" spans="1:6">
      <c r="A259" t="s">
        <v>270</v>
      </c>
      <c r="B259">
        <v>0.91</v>
      </c>
      <c r="C259">
        <v>2.36</v>
      </c>
      <c r="F259" t="s">
        <v>466</v>
      </c>
    </row>
    <row r="260" spans="1:6">
      <c r="A260" t="s">
        <v>271</v>
      </c>
      <c r="B260">
        <v>0.86</v>
      </c>
      <c r="C260">
        <v>2.2799999999999998</v>
      </c>
    </row>
    <row r="261" spans="1:6">
      <c r="A261" t="s">
        <v>272</v>
      </c>
      <c r="B261">
        <v>0.8</v>
      </c>
      <c r="C261">
        <v>2.2799999999999998</v>
      </c>
    </row>
    <row r="262" spans="1:6">
      <c r="A262" t="s">
        <v>273</v>
      </c>
      <c r="B262">
        <v>0.78</v>
      </c>
      <c r="C262">
        <v>2.21</v>
      </c>
    </row>
    <row r="263" spans="1:6">
      <c r="A263" t="s">
        <v>274</v>
      </c>
      <c r="B263">
        <v>0.71</v>
      </c>
      <c r="C263">
        <v>2.16</v>
      </c>
    </row>
    <row r="264" spans="1:6">
      <c r="A264" t="str">
        <f>Hyp!A264</f>
        <v>2003-07</v>
      </c>
      <c r="C264">
        <v>2.11</v>
      </c>
    </row>
    <row r="265" spans="1:6">
      <c r="A265" t="str">
        <f>Hyp!A265</f>
        <v>2003-08</v>
      </c>
      <c r="C265">
        <v>2.08</v>
      </c>
    </row>
    <row r="266" spans="1:6">
      <c r="A266" t="str">
        <f>Hyp!A266</f>
        <v>2003-09</v>
      </c>
      <c r="C266">
        <v>2.04</v>
      </c>
    </row>
    <row r="267" spans="1:6">
      <c r="A267" t="str">
        <f>Hyp!A267</f>
        <v>2003-10</v>
      </c>
      <c r="C267">
        <v>2.2000000000000002</v>
      </c>
    </row>
    <row r="268" spans="1:6">
      <c r="A268" t="str">
        <f>Hyp!A268</f>
        <v>2003-11</v>
      </c>
      <c r="C268">
        <v>2.15</v>
      </c>
    </row>
    <row r="269" spans="1:6">
      <c r="A269" t="str">
        <f>Hyp!A269</f>
        <v>2003-12</v>
      </c>
      <c r="C269">
        <v>2.17</v>
      </c>
      <c r="D269" s="24">
        <f>SUM(C258:C269)/12/100</f>
        <v>2.2024999999999993E-2</v>
      </c>
    </row>
    <row r="270" spans="1:6">
      <c r="A270" s="23" t="str">
        <f>Hyp!A270</f>
        <v>2004-01</v>
      </c>
      <c r="B270" s="23"/>
      <c r="C270" s="23">
        <v>2.1800000000000002</v>
      </c>
    </row>
    <row r="271" spans="1:6">
      <c r="A271" s="23" t="str">
        <f>Hyp!A271</f>
        <v>2004-02</v>
      </c>
      <c r="B271" s="23"/>
      <c r="C271" s="23">
        <v>2.12</v>
      </c>
    </row>
    <row r="272" spans="1:6">
      <c r="A272" s="23" t="str">
        <f>Hyp!A272</f>
        <v>2004-03</v>
      </c>
      <c r="B272" s="23"/>
      <c r="C272" s="23">
        <v>2.1</v>
      </c>
    </row>
    <row r="273" spans="1:4">
      <c r="A273" s="23" t="str">
        <f>Hyp!A273</f>
        <v>2004-04</v>
      </c>
      <c r="B273" s="23"/>
      <c r="C273" s="23">
        <v>2.13</v>
      </c>
    </row>
    <row r="274" spans="1:4">
      <c r="A274" s="23" t="str">
        <f>Hyp!A274</f>
        <v>2004-05</v>
      </c>
      <c r="B274" s="23"/>
      <c r="C274" s="23">
        <v>2.1</v>
      </c>
    </row>
    <row r="275" spans="1:4">
      <c r="A275" s="23" t="str">
        <f>Hyp!A275</f>
        <v>2004-06</v>
      </c>
      <c r="B275" s="23"/>
      <c r="C275" s="23">
        <v>2.13</v>
      </c>
    </row>
    <row r="276" spans="1:4">
      <c r="A276" s="23" t="str">
        <f>Hyp!A276</f>
        <v>2004-07</v>
      </c>
      <c r="B276" s="23"/>
      <c r="C276" s="23">
        <v>2.1</v>
      </c>
    </row>
    <row r="277" spans="1:4">
      <c r="A277" s="23" t="str">
        <f>Hyp!A277</f>
        <v>2004-08</v>
      </c>
      <c r="B277" s="23"/>
      <c r="C277" s="23">
        <v>2.11</v>
      </c>
    </row>
    <row r="278" spans="1:4">
      <c r="A278" s="23" t="str">
        <f>Hyp!A278</f>
        <v>2004-09</v>
      </c>
      <c r="B278" s="23"/>
      <c r="C278" s="23">
        <v>2.13</v>
      </c>
    </row>
    <row r="279" spans="1:4">
      <c r="A279" s="23" t="str">
        <f>Hyp!A279</f>
        <v>2004-10</v>
      </c>
      <c r="B279" s="23"/>
      <c r="C279" s="23">
        <v>2.13</v>
      </c>
    </row>
    <row r="280" spans="1:4">
      <c r="A280" s="23" t="str">
        <f>Hyp!A280</f>
        <v>2004-11</v>
      </c>
      <c r="B280" s="23"/>
      <c r="C280" s="23">
        <v>2.16</v>
      </c>
    </row>
    <row r="281" spans="1:4">
      <c r="A281" s="23" t="str">
        <f>Hyp!A281</f>
        <v>2004-12</v>
      </c>
      <c r="B281" s="23"/>
      <c r="C281" s="23">
        <v>2.13</v>
      </c>
      <c r="D281" s="24">
        <f>SUM(C270:C281)/12/100</f>
        <v>2.1266666666666666E-2</v>
      </c>
    </row>
    <row r="282" spans="1:4">
      <c r="A282" t="str">
        <f>Hyp!A282</f>
        <v>2005-01</v>
      </c>
      <c r="C282">
        <v>2.09</v>
      </c>
    </row>
    <row r="283" spans="1:4">
      <c r="A283" t="str">
        <f>Hyp!A283</f>
        <v>2005-02</v>
      </c>
      <c r="C283">
        <v>2.11</v>
      </c>
    </row>
    <row r="284" spans="1:4">
      <c r="A284" t="str">
        <f>Hyp!A284</f>
        <v>2005-03</v>
      </c>
      <c r="C284">
        <v>2.06</v>
      </c>
    </row>
    <row r="285" spans="1:4">
      <c r="A285" t="str">
        <f>Hyp!A285</f>
        <v>2005-04</v>
      </c>
      <c r="C285">
        <v>2.0499999999999998</v>
      </c>
    </row>
    <row r="286" spans="1:4">
      <c r="A286" t="str">
        <f>Hyp!A286</f>
        <v>2005-05</v>
      </c>
      <c r="C286">
        <v>2.12</v>
      </c>
    </row>
    <row r="287" spans="1:4">
      <c r="A287" t="str">
        <f>Hyp!A287</f>
        <v>2005-06</v>
      </c>
      <c r="C287">
        <v>2.1</v>
      </c>
    </row>
    <row r="288" spans="1:4">
      <c r="A288" t="str">
        <f>Hyp!A288</f>
        <v>2005-07</v>
      </c>
      <c r="C288">
        <v>2.08</v>
      </c>
    </row>
    <row r="289" spans="1:4">
      <c r="A289" t="str">
        <f>Hyp!A289</f>
        <v>2005-08</v>
      </c>
      <c r="C289">
        <v>1.98</v>
      </c>
    </row>
    <row r="290" spans="1:4">
      <c r="A290" t="str">
        <f>Hyp!A290</f>
        <v>2005-09</v>
      </c>
      <c r="C290">
        <v>2</v>
      </c>
    </row>
    <row r="291" spans="1:4">
      <c r="A291" t="str">
        <f>Hyp!A291</f>
        <v>2005-10</v>
      </c>
      <c r="C291">
        <v>1.94</v>
      </c>
    </row>
    <row r="292" spans="1:4">
      <c r="A292" t="str">
        <f>Hyp!A292</f>
        <v>2005-11</v>
      </c>
      <c r="C292">
        <v>2.02</v>
      </c>
    </row>
    <row r="293" spans="1:4">
      <c r="A293" t="str">
        <f>Hyp!A293</f>
        <v>2005-12</v>
      </c>
      <c r="C293">
        <v>1.99</v>
      </c>
      <c r="D293" s="24">
        <f>SUM(C282:C293)/12/100</f>
        <v>2.0449999999999999E-2</v>
      </c>
    </row>
    <row r="294" spans="1:4">
      <c r="A294" s="23" t="str">
        <f>Hyp!A294</f>
        <v>2006-01</v>
      </c>
      <c r="B294" s="23"/>
      <c r="C294" s="23">
        <v>2</v>
      </c>
    </row>
    <row r="295" spans="1:4">
      <c r="A295" s="23" t="str">
        <f>Hyp!A295</f>
        <v>2006-02</v>
      </c>
      <c r="B295" s="23"/>
      <c r="C295" s="23">
        <v>2</v>
      </c>
    </row>
    <row r="296" spans="1:4">
      <c r="A296" s="23" t="str">
        <f>Hyp!A296</f>
        <v>2006-03</v>
      </c>
      <c r="B296" s="23"/>
      <c r="C296" s="23">
        <v>1.96</v>
      </c>
    </row>
    <row r="297" spans="1:4">
      <c r="A297" s="23" t="str">
        <f>Hyp!A297</f>
        <v>2006-04</v>
      </c>
      <c r="B297" s="23"/>
      <c r="C297" s="23">
        <v>1.99</v>
      </c>
    </row>
    <row r="298" spans="1:4">
      <c r="A298" s="23" t="str">
        <f>Hyp!A298</f>
        <v>2006-05</v>
      </c>
      <c r="B298" s="23"/>
      <c r="C298" s="23">
        <v>1.99</v>
      </c>
    </row>
    <row r="299" spans="1:4">
      <c r="A299" s="23" t="str">
        <f>Hyp!A299</f>
        <v>2006-06</v>
      </c>
      <c r="B299" s="23"/>
      <c r="C299" s="23">
        <v>2.0499999999999998</v>
      </c>
    </row>
    <row r="300" spans="1:4">
      <c r="A300" s="23" t="str">
        <f>Hyp!A300</f>
        <v>2006-07</v>
      </c>
      <c r="B300" s="23"/>
      <c r="C300" s="23">
        <v>2.0499999999999998</v>
      </c>
    </row>
    <row r="301" spans="1:4">
      <c r="A301" s="23" t="str">
        <f>Hyp!A301</f>
        <v>2006-08</v>
      </c>
      <c r="B301" s="23"/>
      <c r="C301" s="23">
        <v>2.09</v>
      </c>
    </row>
    <row r="302" spans="1:4">
      <c r="A302" s="23" t="str">
        <f>Hyp!A302</f>
        <v>2006-09</v>
      </c>
      <c r="B302" s="23"/>
      <c r="C302" s="23">
        <v>2.1</v>
      </c>
    </row>
    <row r="303" spans="1:4">
      <c r="A303" s="23" t="str">
        <f>Hyp!A303</f>
        <v>2006-10</v>
      </c>
      <c r="B303" s="23"/>
      <c r="C303" s="23">
        <v>2.17</v>
      </c>
    </row>
    <row r="304" spans="1:4">
      <c r="A304" s="23" t="str">
        <f>Hyp!A304</f>
        <v>2006-11</v>
      </c>
      <c r="B304" s="23"/>
      <c r="C304" s="23">
        <v>2.15</v>
      </c>
    </row>
    <row r="305" spans="1:4">
      <c r="A305" s="23" t="str">
        <f>Hyp!A305</f>
        <v>2006-12</v>
      </c>
      <c r="B305" s="23"/>
      <c r="C305" s="23">
        <v>2.2000000000000002</v>
      </c>
      <c r="D305" s="24">
        <f>SUM(C294:C305)/12/100</f>
        <v>2.0624999999999994E-2</v>
      </c>
    </row>
    <row r="306" spans="1:4">
      <c r="A306" t="str">
        <f>Hyp!A306</f>
        <v>2007-01</v>
      </c>
      <c r="C306">
        <v>2.2200000000000002</v>
      </c>
    </row>
    <row r="307" spans="1:4">
      <c r="A307" t="str">
        <f>Hyp!A307</f>
        <v>2007-02</v>
      </c>
      <c r="C307">
        <v>2.23</v>
      </c>
    </row>
    <row r="308" spans="1:4">
      <c r="A308" t="str">
        <f>Hyp!A308</f>
        <v>2007-03</v>
      </c>
      <c r="C308">
        <v>2.27</v>
      </c>
    </row>
    <row r="309" spans="1:4">
      <c r="A309" t="str">
        <f>Hyp!A309</f>
        <v>2007-04</v>
      </c>
      <c r="C309">
        <v>2.36</v>
      </c>
    </row>
    <row r="310" spans="1:4">
      <c r="A310" t="str">
        <f>Hyp!A310</f>
        <v>2007-05</v>
      </c>
      <c r="C310">
        <v>2.35</v>
      </c>
    </row>
    <row r="311" spans="1:4">
      <c r="A311" t="str">
        <f>Hyp!A311</f>
        <v>2007-06</v>
      </c>
      <c r="C311">
        <v>2.33</v>
      </c>
    </row>
    <row r="312" spans="1:4">
      <c r="A312" t="str">
        <f>Hyp!A312</f>
        <v>2007-07</v>
      </c>
      <c r="C312">
        <v>2.33</v>
      </c>
    </row>
    <row r="313" spans="1:4">
      <c r="A313" t="str">
        <f>Hyp!A313</f>
        <v>2007-08</v>
      </c>
      <c r="C313">
        <v>2.38</v>
      </c>
    </row>
    <row r="314" spans="1:4">
      <c r="A314" t="str">
        <f>Hyp!A314</f>
        <v>2007-09</v>
      </c>
      <c r="C314">
        <v>2.44</v>
      </c>
    </row>
    <row r="315" spans="1:4">
      <c r="A315" t="str">
        <f>Hyp!A315</f>
        <v>2007-10</v>
      </c>
      <c r="C315">
        <v>2.41</v>
      </c>
    </row>
    <row r="316" spans="1:4">
      <c r="A316" t="str">
        <f>Hyp!A316</f>
        <v>2007-11</v>
      </c>
      <c r="C316">
        <v>2.4</v>
      </c>
    </row>
    <row r="317" spans="1:4">
      <c r="A317" t="str">
        <f>Hyp!A317</f>
        <v>2007-12</v>
      </c>
      <c r="C317">
        <v>2.46</v>
      </c>
      <c r="D317" s="24">
        <f>SUM(C306:C317)/12/100</f>
        <v>2.3483333333333332E-2</v>
      </c>
    </row>
    <row r="318" spans="1:4">
      <c r="A318" s="23" t="str">
        <f>Hyp!A318</f>
        <v>2008-01</v>
      </c>
      <c r="B318" s="23"/>
      <c r="C318" s="23">
        <v>2.44</v>
      </c>
    </row>
    <row r="319" spans="1:4">
      <c r="A319" s="23" t="str">
        <f>Hyp!A319</f>
        <v>2008-02</v>
      </c>
      <c r="B319" s="23"/>
      <c r="C319" s="23">
        <v>2.4300000000000002</v>
      </c>
    </row>
    <row r="320" spans="1:4">
      <c r="A320" s="23" t="str">
        <f>Hyp!A320</f>
        <v>2008-03</v>
      </c>
      <c r="B320" s="23"/>
      <c r="C320" s="23">
        <v>2.44</v>
      </c>
    </row>
    <row r="321" spans="1:4">
      <c r="A321" s="23" t="str">
        <f>Hyp!A321</f>
        <v>2008-04</v>
      </c>
      <c r="B321" s="23"/>
      <c r="C321" s="23">
        <v>2.52</v>
      </c>
    </row>
    <row r="322" spans="1:4">
      <c r="A322" s="23" t="str">
        <f>Hyp!A322</f>
        <v>2008-05</v>
      </c>
      <c r="B322" s="23"/>
      <c r="C322" s="23">
        <v>2.5099999999999998</v>
      </c>
    </row>
    <row r="323" spans="1:4">
      <c r="A323" s="23" t="str">
        <f>Hyp!A323</f>
        <v>2008-06</v>
      </c>
      <c r="B323" s="23"/>
      <c r="C323" s="23">
        <v>2.5299999999999998</v>
      </c>
    </row>
    <row r="324" spans="1:4">
      <c r="A324" s="23" t="str">
        <f>Hyp!A324</f>
        <v>2008-07</v>
      </c>
      <c r="B324" s="23"/>
      <c r="C324" s="23">
        <v>2.57</v>
      </c>
    </row>
    <row r="325" spans="1:4">
      <c r="A325" s="23" t="str">
        <f>Hyp!A325</f>
        <v>2008-08</v>
      </c>
      <c r="B325" s="23"/>
      <c r="C325" s="23">
        <v>2.58</v>
      </c>
    </row>
    <row r="326" spans="1:4">
      <c r="A326" s="23" t="str">
        <f>Hyp!A326</f>
        <v>2008-09</v>
      </c>
      <c r="B326" s="23"/>
      <c r="C326" s="23">
        <v>2.59</v>
      </c>
    </row>
    <row r="327" spans="1:4">
      <c r="A327" s="23" t="str">
        <f>Hyp!A327</f>
        <v>2008-10</v>
      </c>
      <c r="B327" s="23"/>
      <c r="C327" s="23">
        <v>2.64</v>
      </c>
    </row>
    <row r="328" spans="1:4">
      <c r="A328" s="23" t="str">
        <f>Hyp!A328</f>
        <v>2008-11</v>
      </c>
      <c r="B328" s="23"/>
      <c r="C328" s="23">
        <v>2.54</v>
      </c>
    </row>
    <row r="329" spans="1:4">
      <c r="A329" s="23" t="str">
        <f>Hyp!A329</f>
        <v>2008-12</v>
      </c>
      <c r="B329" s="23"/>
      <c r="C329" s="23">
        <v>2.42</v>
      </c>
      <c r="D329" s="24">
        <f>SUM(C318:C329)/12/100</f>
        <v>2.5174999999999996E-2</v>
      </c>
    </row>
    <row r="330" spans="1:4">
      <c r="A330" t="str">
        <f>Hyp!A330</f>
        <v>2009-01</v>
      </c>
      <c r="C330">
        <v>2.33</v>
      </c>
    </row>
    <row r="331" spans="1:4">
      <c r="A331" t="str">
        <f>Hyp!A331</f>
        <v>2009-02</v>
      </c>
      <c r="C331">
        <v>2.2400000000000002</v>
      </c>
    </row>
    <row r="332" spans="1:4">
      <c r="A332" t="str">
        <f>Hyp!A332</f>
        <v>2009-03</v>
      </c>
      <c r="C332">
        <v>2.08</v>
      </c>
    </row>
    <row r="333" spans="1:4">
      <c r="A333" t="str">
        <f>Hyp!A333</f>
        <v>2009-04</v>
      </c>
      <c r="C333">
        <v>1.98</v>
      </c>
    </row>
    <row r="334" spans="1:4">
      <c r="A334" t="str">
        <f>Hyp!A334</f>
        <v>2009-05</v>
      </c>
      <c r="C334">
        <v>1.85</v>
      </c>
    </row>
    <row r="335" spans="1:4">
      <c r="A335" t="str">
        <f>Hyp!A335</f>
        <v>2009-06</v>
      </c>
      <c r="C335">
        <v>1.82</v>
      </c>
    </row>
    <row r="336" spans="1:4">
      <c r="A336" t="str">
        <f>Hyp!A336</f>
        <v>2009-07</v>
      </c>
      <c r="C336">
        <v>1.79</v>
      </c>
    </row>
    <row r="337" spans="1:4">
      <c r="A337" t="str">
        <f>Hyp!A337</f>
        <v>2009-08</v>
      </c>
      <c r="C337">
        <v>1.62</v>
      </c>
    </row>
    <row r="338" spans="1:4">
      <c r="A338" t="str">
        <f>Hyp!A338</f>
        <v>2009-09</v>
      </c>
      <c r="C338">
        <v>1.61</v>
      </c>
    </row>
    <row r="339" spans="1:4">
      <c r="A339" t="str">
        <f>Hyp!A339</f>
        <v>2009-10</v>
      </c>
      <c r="C339">
        <v>1.49</v>
      </c>
    </row>
    <row r="340" spans="1:4">
      <c r="A340" t="str">
        <f>Hyp!A340</f>
        <v>2009-11</v>
      </c>
      <c r="C340">
        <v>1.47</v>
      </c>
    </row>
    <row r="341" spans="1:4">
      <c r="A341" t="str">
        <f>Hyp!A341</f>
        <v>2009-12</v>
      </c>
      <c r="C341">
        <v>1.52</v>
      </c>
      <c r="D341" s="24">
        <f>SUM(C330:C341)/12/100</f>
        <v>1.8166666666666664E-2</v>
      </c>
    </row>
    <row r="342" spans="1:4">
      <c r="A342" s="23" t="str">
        <f>Hyp!A342</f>
        <v>2010-01</v>
      </c>
      <c r="B342" s="23"/>
      <c r="C342" s="23">
        <v>1.37</v>
      </c>
    </row>
    <row r="343" spans="1:4">
      <c r="A343" s="23" t="str">
        <f>Hyp!A343</f>
        <v>2010-02</v>
      </c>
      <c r="B343" s="23"/>
      <c r="C343" s="23">
        <v>1.34</v>
      </c>
    </row>
    <row r="344" spans="1:4">
      <c r="A344" s="23" t="str">
        <f>Hyp!A344</f>
        <v>2010-03</v>
      </c>
      <c r="B344" s="23"/>
      <c r="C344" s="23">
        <v>1.4</v>
      </c>
    </row>
    <row r="345" spans="1:4">
      <c r="A345" s="23" t="str">
        <f>Hyp!A345</f>
        <v>2010-04</v>
      </c>
      <c r="B345" s="23"/>
      <c r="C345" s="23">
        <v>1.31</v>
      </c>
    </row>
    <row r="346" spans="1:4">
      <c r="A346" s="23" t="str">
        <f>Hyp!A346</f>
        <v>2010-05</v>
      </c>
      <c r="B346" s="23"/>
      <c r="C346" s="23">
        <v>1.31</v>
      </c>
    </row>
    <row r="347" spans="1:4">
      <c r="A347" s="23" t="str">
        <f>Hyp!A347</f>
        <v>2010-06</v>
      </c>
      <c r="B347" s="23"/>
      <c r="C347" s="23">
        <v>1.36</v>
      </c>
    </row>
    <row r="348" spans="1:4">
      <c r="A348" s="23" t="str">
        <f>Hyp!A348</f>
        <v>2010-07</v>
      </c>
      <c r="B348" s="23"/>
      <c r="C348" s="23">
        <v>1.32</v>
      </c>
    </row>
    <row r="349" spans="1:4">
      <c r="A349" s="23" t="str">
        <f>Hyp!A349</f>
        <v>2010-08</v>
      </c>
      <c r="B349" s="23"/>
      <c r="C349" s="23">
        <v>1.32</v>
      </c>
    </row>
    <row r="350" spans="1:4">
      <c r="A350" s="23" t="str">
        <f>Hyp!A350</f>
        <v>2010-09</v>
      </c>
      <c r="B350" s="23"/>
      <c r="C350" s="23">
        <v>1.4</v>
      </c>
    </row>
    <row r="351" spans="1:4">
      <c r="A351" s="23" t="str">
        <f>Hyp!A351</f>
        <v>2010-10</v>
      </c>
      <c r="B351" s="23"/>
      <c r="C351" s="23">
        <v>1.37</v>
      </c>
    </row>
    <row r="352" spans="1:4">
      <c r="A352" s="23" t="str">
        <f>Hyp!A352</f>
        <v>2010-11</v>
      </c>
      <c r="B352" s="23"/>
      <c r="C352" s="23">
        <v>1.36</v>
      </c>
    </row>
    <row r="353" spans="1:4">
      <c r="A353" s="23" t="str">
        <f>Hyp!A353</f>
        <v>2010-12</v>
      </c>
      <c r="B353" s="23"/>
      <c r="C353" s="23">
        <v>1.39</v>
      </c>
      <c r="D353" s="24">
        <f>SUM(C342:C353)/12/100</f>
        <v>1.3541666666666667E-2</v>
      </c>
    </row>
    <row r="354" spans="1:4">
      <c r="A354" t="str">
        <f>Hyp!A354</f>
        <v>2011-01</v>
      </c>
      <c r="C354">
        <v>1.34</v>
      </c>
    </row>
    <row r="355" spans="1:4">
      <c r="A355" t="str">
        <f>Hyp!A355</f>
        <v>2011-02</v>
      </c>
      <c r="C355">
        <v>1.36</v>
      </c>
    </row>
    <row r="356" spans="1:4">
      <c r="A356" t="str">
        <f>Hyp!A356</f>
        <v>2011-03</v>
      </c>
      <c r="C356">
        <v>1.37</v>
      </c>
    </row>
    <row r="357" spans="1:4">
      <c r="A357" t="str">
        <f>Hyp!A357</f>
        <v>2011-04</v>
      </c>
      <c r="C357">
        <v>1.4</v>
      </c>
    </row>
    <row r="358" spans="1:4">
      <c r="A358" t="str">
        <f>Hyp!A358</f>
        <v>2011-05</v>
      </c>
      <c r="C358">
        <v>1.4</v>
      </c>
    </row>
    <row r="359" spans="1:4">
      <c r="A359" t="str">
        <f>Hyp!A359</f>
        <v>2011-06</v>
      </c>
      <c r="C359">
        <v>1.43</v>
      </c>
    </row>
    <row r="360" spans="1:4">
      <c r="A360" t="str">
        <f>Hyp!A360</f>
        <v>2011-07</v>
      </c>
      <c r="C360">
        <v>1.42</v>
      </c>
    </row>
    <row r="361" spans="1:4">
      <c r="A361" t="str">
        <f>Hyp!A361</f>
        <v>2011-08</v>
      </c>
      <c r="C361">
        <v>1.43</v>
      </c>
    </row>
    <row r="362" spans="1:4">
      <c r="A362" t="str">
        <f>Hyp!A362</f>
        <v>2011-09</v>
      </c>
      <c r="C362">
        <v>1.47</v>
      </c>
    </row>
    <row r="363" spans="1:4">
      <c r="A363" t="str">
        <f>Hyp!A363</f>
        <v>2011-10</v>
      </c>
      <c r="C363">
        <v>1.48</v>
      </c>
    </row>
    <row r="364" spans="1:4">
      <c r="A364" t="str">
        <f>Hyp!A364</f>
        <v>2011-11</v>
      </c>
      <c r="C364">
        <v>1.43</v>
      </c>
    </row>
    <row r="365" spans="1:4">
      <c r="A365" t="str">
        <f>Hyp!A365</f>
        <v>2011-12</v>
      </c>
      <c r="C365">
        <v>1.45</v>
      </c>
      <c r="D365" s="24">
        <f>SUM(C354:C365)/12/100</f>
        <v>1.4150000000000001E-2</v>
      </c>
    </row>
    <row r="366" spans="1:4">
      <c r="A366" s="23" t="str">
        <f>Hyp!A366</f>
        <v>2012-01</v>
      </c>
      <c r="B366" s="23"/>
      <c r="C366" s="23">
        <v>1.43</v>
      </c>
    </row>
    <row r="367" spans="1:4">
      <c r="A367" s="23" t="str">
        <f>Hyp!A367</f>
        <v>2012-02</v>
      </c>
      <c r="B367" s="23"/>
      <c r="C367" s="23">
        <v>1.4</v>
      </c>
    </row>
    <row r="368" spans="1:4">
      <c r="A368" s="23" t="str">
        <f>Hyp!A368</f>
        <v>2012-03</v>
      </c>
      <c r="B368" s="23"/>
      <c r="C368" s="23">
        <v>1.34</v>
      </c>
    </row>
    <row r="369" spans="1:4">
      <c r="A369" s="23" t="str">
        <f>Hyp!A369</f>
        <v>2012-04</v>
      </c>
      <c r="B369" s="23"/>
      <c r="C369" s="23">
        <v>1.28</v>
      </c>
    </row>
    <row r="370" spans="1:4">
      <c r="A370" s="23" t="str">
        <f>Hyp!A370</f>
        <v>2012-05</v>
      </c>
      <c r="B370" s="23"/>
      <c r="C370" s="23">
        <v>1.27</v>
      </c>
    </row>
    <row r="371" spans="1:4">
      <c r="A371" s="23" t="str">
        <f>Hyp!A371</f>
        <v>2012-06</v>
      </c>
      <c r="B371" s="23"/>
      <c r="C371" s="23">
        <v>1.24</v>
      </c>
    </row>
    <row r="372" spans="1:4">
      <c r="A372" s="23" t="str">
        <f>Hyp!A372</f>
        <v>2012-07</v>
      </c>
      <c r="B372" s="23"/>
      <c r="C372" s="23">
        <v>1.21</v>
      </c>
    </row>
    <row r="373" spans="1:4">
      <c r="A373" s="23" t="str">
        <f>Hyp!A373</f>
        <v>2012-08</v>
      </c>
      <c r="B373" s="23"/>
      <c r="C373" s="23">
        <v>1.1599999999999999</v>
      </c>
    </row>
    <row r="374" spans="1:4">
      <c r="A374" s="23" t="str">
        <f>Hyp!A374</f>
        <v>2012-09</v>
      </c>
      <c r="B374" s="23"/>
      <c r="C374" s="23">
        <v>1.1399999999999999</v>
      </c>
    </row>
    <row r="375" spans="1:4">
      <c r="A375" s="23" t="str">
        <f>Hyp!A375</f>
        <v>2012-10</v>
      </c>
      <c r="B375" s="23"/>
      <c r="C375" s="23">
        <v>1.0900000000000001</v>
      </c>
    </row>
    <row r="376" spans="1:4">
      <c r="A376" s="23" t="str">
        <f>Hyp!A376</f>
        <v>2012-11</v>
      </c>
      <c r="B376" s="23"/>
      <c r="C376" s="23">
        <v>1.07</v>
      </c>
    </row>
    <row r="377" spans="1:4">
      <c r="A377" s="23" t="str">
        <f>Hyp!A377</f>
        <v>2012-12</v>
      </c>
      <c r="B377" s="23"/>
      <c r="C377" s="23">
        <v>1.03</v>
      </c>
      <c r="D377" s="24">
        <f>SUM(C366:C377)/12/100</f>
        <v>1.2216666666666669E-2</v>
      </c>
    </row>
    <row r="378" spans="1:4">
      <c r="A378" t="str">
        <f>Hyp!A378</f>
        <v>2013-01</v>
      </c>
      <c r="C378">
        <v>0.96</v>
      </c>
    </row>
    <row r="379" spans="1:4">
      <c r="A379" t="str">
        <f>Hyp!A379</f>
        <v>2013-02</v>
      </c>
      <c r="C379">
        <v>0.93</v>
      </c>
    </row>
    <row r="380" spans="1:4">
      <c r="A380" t="str">
        <f>Hyp!A380</f>
        <v>2013-03</v>
      </c>
      <c r="C380">
        <v>0.96</v>
      </c>
    </row>
    <row r="381" spans="1:4">
      <c r="A381" t="str">
        <f>Hyp!A381</f>
        <v>2013-04</v>
      </c>
      <c r="C381">
        <v>0.9</v>
      </c>
    </row>
    <row r="382" spans="1:4">
      <c r="A382" t="str">
        <f>Hyp!A382</f>
        <v>2013-05</v>
      </c>
      <c r="C382">
        <v>0.9</v>
      </c>
    </row>
    <row r="383" spans="1:4">
      <c r="A383" t="str">
        <f>Hyp!A383</f>
        <v>2013-06</v>
      </c>
      <c r="C383">
        <v>0.87</v>
      </c>
    </row>
    <row r="384" spans="1:4">
      <c r="A384" t="str">
        <f>Hyp!A384</f>
        <v>2013-07</v>
      </c>
      <c r="C384">
        <v>0.86</v>
      </c>
    </row>
    <row r="385" spans="1:4">
      <c r="A385" t="str">
        <f>Hyp!A385</f>
        <v>2013-08</v>
      </c>
      <c r="C385">
        <v>0.85</v>
      </c>
    </row>
    <row r="386" spans="1:4">
      <c r="A386" t="str">
        <f>Hyp!A386</f>
        <v>2013-09</v>
      </c>
      <c r="C386">
        <v>0.85</v>
      </c>
    </row>
    <row r="387" spans="1:4">
      <c r="A387" t="str">
        <f>Hyp!A387</f>
        <v>2013-10</v>
      </c>
      <c r="C387">
        <v>0.82</v>
      </c>
    </row>
    <row r="388" spans="1:4">
      <c r="A388" t="str">
        <f>Hyp!A388</f>
        <v>2013-11</v>
      </c>
    </row>
    <row r="389" spans="1:4">
      <c r="A389" t="str">
        <f>Hyp!A389</f>
        <v>2013-12</v>
      </c>
      <c r="D389" s="24">
        <f>SUM(C378:C389)/COUNT(C378:C389)/100</f>
        <v>8.8999999999999999E-3</v>
      </c>
    </row>
  </sheetData>
  <hyperlinks>
    <hyperlink ref="D1" location="Navigation!A1" display="=Navigation!$A$1"/>
  </hyperlinks>
  <pageMargins left="0.70866141732283472" right="0.70866141732283472" top="0.78740157480314965" bottom="0.78740157480314965" header="0.31496062992125984" footer="0.31496062992125984"/>
  <pageSetup paperSize="9" scale="74" fitToHeight="6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9"/>
  <sheetViews>
    <sheetView workbookViewId="0">
      <selection activeCell="H13" sqref="H13"/>
    </sheetView>
  </sheetViews>
  <sheetFormatPr baseColWidth="10" defaultRowHeight="14"/>
  <cols>
    <col min="5" max="5" width="67.36328125" customWidth="1"/>
    <col min="6" max="6" width="23.6328125" customWidth="1"/>
  </cols>
  <sheetData>
    <row r="1" spans="1:6" ht="18" thickBot="1">
      <c r="B1" t="s">
        <v>296</v>
      </c>
      <c r="C1" t="s">
        <v>297</v>
      </c>
      <c r="F1" s="92" t="str">
        <f>Navigation!$A$1</f>
        <v>Death &amp; Taxes</v>
      </c>
    </row>
    <row r="2" spans="1:6">
      <c r="B2" t="s">
        <v>298</v>
      </c>
    </row>
    <row r="3" spans="1:6">
      <c r="A3" t="s">
        <v>11</v>
      </c>
      <c r="B3" t="s">
        <v>12</v>
      </c>
    </row>
    <row r="4" spans="1:6">
      <c r="A4" t="s">
        <v>13</v>
      </c>
      <c r="B4" t="s">
        <v>14</v>
      </c>
    </row>
    <row r="5" spans="1:6">
      <c r="A5" t="s">
        <v>15</v>
      </c>
      <c r="B5" t="s">
        <v>299</v>
      </c>
      <c r="D5" t="s">
        <v>300</v>
      </c>
    </row>
    <row r="6" spans="1:6">
      <c r="A6" t="s">
        <v>17</v>
      </c>
    </row>
    <row r="7" spans="1:6">
      <c r="A7" t="s">
        <v>18</v>
      </c>
    </row>
    <row r="8" spans="1:6">
      <c r="A8" t="s">
        <v>19</v>
      </c>
    </row>
    <row r="9" spans="1:6">
      <c r="A9" t="s">
        <v>20</v>
      </c>
    </row>
    <row r="10" spans="1:6">
      <c r="A10" t="s">
        <v>21</v>
      </c>
    </row>
    <row r="11" spans="1:6">
      <c r="A11" t="s">
        <v>22</v>
      </c>
      <c r="B11">
        <v>10.07</v>
      </c>
    </row>
    <row r="12" spans="1:6">
      <c r="A12" t="s">
        <v>23</v>
      </c>
      <c r="B12">
        <v>10.5</v>
      </c>
    </row>
    <row r="13" spans="1:6">
      <c r="A13" t="s">
        <v>24</v>
      </c>
      <c r="B13">
        <v>10.24</v>
      </c>
    </row>
    <row r="14" spans="1:6">
      <c r="A14" t="s">
        <v>25</v>
      </c>
      <c r="B14">
        <v>9.89</v>
      </c>
    </row>
    <row r="15" spans="1:6">
      <c r="A15" t="s">
        <v>26</v>
      </c>
      <c r="B15">
        <v>9.52</v>
      </c>
    </row>
    <row r="16" spans="1:6">
      <c r="A16" t="s">
        <v>27</v>
      </c>
      <c r="B16">
        <v>9.27</v>
      </c>
    </row>
    <row r="17" spans="1:4">
      <c r="A17" t="s">
        <v>28</v>
      </c>
      <c r="B17">
        <v>9.06</v>
      </c>
      <c r="D17" s="24">
        <f>SUM(B11:B17)/7/100</f>
        <v>9.792857142857142E-2</v>
      </c>
    </row>
    <row r="18" spans="1:4">
      <c r="A18" s="23" t="s">
        <v>29</v>
      </c>
      <c r="B18" s="23">
        <v>8.8699999999999992</v>
      </c>
    </row>
    <row r="19" spans="1:4">
      <c r="A19" s="23" t="s">
        <v>30</v>
      </c>
      <c r="B19" s="23">
        <v>9.06</v>
      </c>
    </row>
    <row r="20" spans="1:4">
      <c r="A20" s="23" t="s">
        <v>31</v>
      </c>
      <c r="B20" s="23">
        <v>8.74</v>
      </c>
    </row>
    <row r="21" spans="1:4">
      <c r="A21" s="23" t="s">
        <v>32</v>
      </c>
      <c r="B21" s="23">
        <v>8.74</v>
      </c>
    </row>
    <row r="22" spans="1:4">
      <c r="A22" s="23" t="s">
        <v>33</v>
      </c>
      <c r="B22" s="23">
        <v>8.9600000000000009</v>
      </c>
    </row>
    <row r="23" spans="1:4">
      <c r="A23" s="23" t="s">
        <v>34</v>
      </c>
      <c r="B23" s="23">
        <v>9.35</v>
      </c>
    </row>
    <row r="24" spans="1:4">
      <c r="A24" s="23" t="s">
        <v>35</v>
      </c>
      <c r="B24" s="23">
        <v>9.4</v>
      </c>
    </row>
    <row r="25" spans="1:4">
      <c r="A25" s="23" t="s">
        <v>36</v>
      </c>
      <c r="B25" s="23">
        <v>9.5299999999999994</v>
      </c>
    </row>
    <row r="26" spans="1:4">
      <c r="A26" s="23" t="s">
        <v>37</v>
      </c>
      <c r="B26" s="23">
        <v>9.65</v>
      </c>
    </row>
    <row r="27" spans="1:4">
      <c r="A27" s="23" t="s">
        <v>38</v>
      </c>
      <c r="B27" s="23">
        <v>9.48</v>
      </c>
    </row>
    <row r="28" spans="1:4">
      <c r="A28" s="23" t="s">
        <v>39</v>
      </c>
      <c r="B28" s="23">
        <v>9.4700000000000006</v>
      </c>
    </row>
    <row r="29" spans="1:4">
      <c r="A29" s="23" t="s">
        <v>40</v>
      </c>
      <c r="B29" s="23">
        <v>9.6300000000000008</v>
      </c>
      <c r="D29" s="24">
        <f>SUM(B18:B29)/12/100</f>
        <v>9.2399999999999996E-2</v>
      </c>
    </row>
    <row r="30" spans="1:4">
      <c r="A30" t="s">
        <v>41</v>
      </c>
      <c r="B30">
        <v>9.6</v>
      </c>
    </row>
    <row r="31" spans="1:4">
      <c r="A31" t="s">
        <v>42</v>
      </c>
      <c r="B31">
        <v>9.41</v>
      </c>
    </row>
    <row r="32" spans="1:4">
      <c r="A32" t="s">
        <v>43</v>
      </c>
      <c r="B32">
        <v>9.19</v>
      </c>
    </row>
    <row r="33" spans="1:4">
      <c r="A33" t="s">
        <v>44</v>
      </c>
      <c r="B33">
        <v>9.2200000000000006</v>
      </c>
    </row>
    <row r="34" spans="1:4">
      <c r="A34" t="s">
        <v>45</v>
      </c>
      <c r="B34">
        <v>9.2899999999999991</v>
      </c>
    </row>
    <row r="35" spans="1:4">
      <c r="A35" t="s">
        <v>46</v>
      </c>
      <c r="B35">
        <v>9.36</v>
      </c>
    </row>
    <row r="36" spans="1:4">
      <c r="A36" t="s">
        <v>47</v>
      </c>
      <c r="B36">
        <v>9.3800000000000008</v>
      </c>
    </row>
    <row r="37" spans="1:4">
      <c r="A37" t="s">
        <v>48</v>
      </c>
      <c r="B37">
        <v>9.3000000000000007</v>
      </c>
    </row>
    <row r="38" spans="1:4">
      <c r="A38" t="s">
        <v>49</v>
      </c>
      <c r="B38">
        <v>9.0399999999999991</v>
      </c>
    </row>
    <row r="39" spans="1:4">
      <c r="A39" t="s">
        <v>50</v>
      </c>
      <c r="B39">
        <v>8.7899999999999991</v>
      </c>
    </row>
    <row r="40" spans="1:4">
      <c r="A40" t="s">
        <v>51</v>
      </c>
      <c r="B40">
        <v>8.6300000000000008</v>
      </c>
    </row>
    <row r="41" spans="1:4">
      <c r="A41" t="s">
        <v>52</v>
      </c>
      <c r="B41">
        <v>8.44</v>
      </c>
      <c r="D41" s="24">
        <f>SUM(B30:B41)/12/100</f>
        <v>9.137499999999997E-2</v>
      </c>
    </row>
    <row r="42" spans="1:4">
      <c r="A42" s="23" t="s">
        <v>53</v>
      </c>
      <c r="B42" s="23">
        <v>8.42</v>
      </c>
    </row>
    <row r="43" spans="1:4">
      <c r="A43" s="23" t="s">
        <v>54</v>
      </c>
      <c r="B43" s="23">
        <v>8.77</v>
      </c>
    </row>
    <row r="44" spans="1:4">
      <c r="A44" s="23" t="s">
        <v>55</v>
      </c>
      <c r="B44" s="23">
        <v>8.98</v>
      </c>
    </row>
    <row r="45" spans="1:4">
      <c r="A45" s="23" t="s">
        <v>56</v>
      </c>
      <c r="B45" s="23">
        <v>8.7200000000000006</v>
      </c>
    </row>
    <row r="46" spans="1:4">
      <c r="A46" s="23" t="s">
        <v>57</v>
      </c>
      <c r="B46" s="23">
        <v>8.4700000000000006</v>
      </c>
    </row>
    <row r="47" spans="1:4">
      <c r="A47" s="23" t="s">
        <v>58</v>
      </c>
      <c r="B47" s="23">
        <v>8.35</v>
      </c>
    </row>
    <row r="48" spans="1:4">
      <c r="A48" s="23" t="s">
        <v>59</v>
      </c>
      <c r="B48" s="23">
        <v>8.2100000000000009</v>
      </c>
    </row>
    <row r="49" spans="1:4">
      <c r="A49" s="23" t="s">
        <v>60</v>
      </c>
      <c r="B49" s="23">
        <v>8.0299999999999994</v>
      </c>
    </row>
    <row r="50" spans="1:4">
      <c r="A50" s="23" t="s">
        <v>61</v>
      </c>
      <c r="B50" s="23">
        <v>7.88</v>
      </c>
    </row>
    <row r="51" spans="1:4">
      <c r="A51" s="23" t="s">
        <v>62</v>
      </c>
      <c r="B51" s="23">
        <v>7.98</v>
      </c>
    </row>
    <row r="52" spans="1:4">
      <c r="A52" s="23" t="s">
        <v>63</v>
      </c>
      <c r="B52" s="23">
        <v>8.17</v>
      </c>
    </row>
    <row r="53" spans="1:4">
      <c r="A53" s="23" t="s">
        <v>64</v>
      </c>
      <c r="B53" s="23">
        <v>8.15</v>
      </c>
      <c r="D53" s="24">
        <f>SUM(B42:B53)/12/100</f>
        <v>8.3441666666666678E-2</v>
      </c>
    </row>
    <row r="54" spans="1:4">
      <c r="A54" t="s">
        <v>65</v>
      </c>
      <c r="B54">
        <v>8.0399999999999991</v>
      </c>
    </row>
    <row r="55" spans="1:4">
      <c r="A55" t="s">
        <v>66</v>
      </c>
      <c r="B55">
        <v>7.91</v>
      </c>
    </row>
    <row r="56" spans="1:4">
      <c r="A56" t="s">
        <v>67</v>
      </c>
      <c r="B56">
        <v>7.68</v>
      </c>
    </row>
    <row r="57" spans="1:4">
      <c r="A57" t="s">
        <v>68</v>
      </c>
      <c r="B57">
        <v>7.47</v>
      </c>
    </row>
    <row r="58" spans="1:4">
      <c r="A58" t="s">
        <v>69</v>
      </c>
      <c r="B58">
        <v>7.56</v>
      </c>
    </row>
    <row r="59" spans="1:4">
      <c r="A59" t="s">
        <v>70</v>
      </c>
      <c r="B59">
        <v>7.8</v>
      </c>
    </row>
    <row r="60" spans="1:4">
      <c r="A60" t="s">
        <v>71</v>
      </c>
      <c r="B60">
        <v>7.74</v>
      </c>
    </row>
    <row r="61" spans="1:4">
      <c r="A61" t="s">
        <v>72</v>
      </c>
      <c r="B61">
        <v>7.53</v>
      </c>
    </row>
    <row r="62" spans="1:4">
      <c r="A62" t="s">
        <v>73</v>
      </c>
      <c r="B62">
        <v>7.59</v>
      </c>
    </row>
    <row r="63" spans="1:4">
      <c r="A63" t="s">
        <v>74</v>
      </c>
      <c r="B63">
        <v>7.79</v>
      </c>
    </row>
    <row r="64" spans="1:4">
      <c r="A64" t="s">
        <v>75</v>
      </c>
      <c r="B64">
        <v>7.88</v>
      </c>
    </row>
    <row r="65" spans="1:4">
      <c r="A65" t="s">
        <v>76</v>
      </c>
      <c r="B65">
        <v>7.74</v>
      </c>
      <c r="D65" s="24">
        <f>SUM(B54:B65)/12/100</f>
        <v>7.7274999999999996E-2</v>
      </c>
    </row>
    <row r="66" spans="1:4">
      <c r="A66" s="23" t="s">
        <v>77</v>
      </c>
      <c r="B66" s="23">
        <v>7.64</v>
      </c>
    </row>
    <row r="67" spans="1:4">
      <c r="A67" s="23" t="s">
        <v>78</v>
      </c>
      <c r="B67" s="23">
        <v>7.47</v>
      </c>
    </row>
    <row r="68" spans="1:4">
      <c r="A68" s="23" t="s">
        <v>79</v>
      </c>
      <c r="B68" s="23">
        <v>7.4</v>
      </c>
    </row>
    <row r="69" spans="1:4">
      <c r="A69" s="23" t="s">
        <v>80</v>
      </c>
      <c r="B69" s="23">
        <v>7.28</v>
      </c>
    </row>
    <row r="70" spans="1:4">
      <c r="A70" s="23" t="s">
        <v>81</v>
      </c>
      <c r="B70" s="23">
        <v>7.19</v>
      </c>
    </row>
    <row r="71" spans="1:4">
      <c r="A71" s="23" t="s">
        <v>82</v>
      </c>
      <c r="B71" s="23">
        <v>7.22</v>
      </c>
    </row>
    <row r="72" spans="1:4">
      <c r="A72" s="23" t="s">
        <v>83</v>
      </c>
      <c r="B72" s="23">
        <v>7.44</v>
      </c>
    </row>
    <row r="73" spans="1:4">
      <c r="A73" s="23" t="s">
        <v>84</v>
      </c>
      <c r="B73" s="23">
        <v>7.62</v>
      </c>
    </row>
    <row r="74" spans="1:4">
      <c r="A74" s="23" t="s">
        <v>85</v>
      </c>
      <c r="B74" s="23">
        <v>7.77</v>
      </c>
    </row>
    <row r="75" spans="1:4">
      <c r="A75" s="23" t="s">
        <v>86</v>
      </c>
      <c r="B75" s="23">
        <v>7.95</v>
      </c>
    </row>
    <row r="76" spans="1:4">
      <c r="A76" s="23" t="s">
        <v>87</v>
      </c>
      <c r="B76" s="23">
        <v>7.65</v>
      </c>
    </row>
    <row r="77" spans="1:4">
      <c r="A77" s="23" t="s">
        <v>88</v>
      </c>
      <c r="B77" s="23">
        <v>7.52</v>
      </c>
      <c r="D77" s="24">
        <f>SUM(B66:B77)/12/100</f>
        <v>7.5124999999999997E-2</v>
      </c>
    </row>
    <row r="78" spans="1:4">
      <c r="A78" t="s">
        <v>89</v>
      </c>
      <c r="B78">
        <v>7.49</v>
      </c>
    </row>
    <row r="79" spans="1:4">
      <c r="A79" t="s">
        <v>90</v>
      </c>
      <c r="B79">
        <v>7.34</v>
      </c>
    </row>
    <row r="80" spans="1:4">
      <c r="A80" t="s">
        <v>91</v>
      </c>
      <c r="B80">
        <v>7.22</v>
      </c>
    </row>
    <row r="81" spans="1:4">
      <c r="A81" t="s">
        <v>92</v>
      </c>
      <c r="B81">
        <v>7.15</v>
      </c>
    </row>
    <row r="82" spans="1:4">
      <c r="A82" t="s">
        <v>93</v>
      </c>
      <c r="B82">
        <v>7.42</v>
      </c>
    </row>
    <row r="83" spans="1:4">
      <c r="A83" t="s">
        <v>94</v>
      </c>
      <c r="B83">
        <v>7.51</v>
      </c>
    </row>
    <row r="84" spans="1:4">
      <c r="A84" t="s">
        <v>95</v>
      </c>
      <c r="B84">
        <v>7.61</v>
      </c>
    </row>
    <row r="85" spans="1:4">
      <c r="A85" t="s">
        <v>96</v>
      </c>
      <c r="B85">
        <v>7.78</v>
      </c>
    </row>
    <row r="86" spans="1:4">
      <c r="A86" t="s">
        <v>97</v>
      </c>
      <c r="B86">
        <v>7.73</v>
      </c>
    </row>
    <row r="87" spans="1:4">
      <c r="A87" t="s">
        <v>98</v>
      </c>
      <c r="B87">
        <v>7.58</v>
      </c>
    </row>
    <row r="88" spans="1:4">
      <c r="A88" t="s">
        <v>99</v>
      </c>
      <c r="B88">
        <v>7.42</v>
      </c>
    </row>
    <row r="89" spans="1:4">
      <c r="A89" t="s">
        <v>100</v>
      </c>
      <c r="B89">
        <v>7.51</v>
      </c>
      <c r="D89" s="24">
        <f>SUM(B78:B89)/12/100</f>
        <v>7.4800000000000005E-2</v>
      </c>
    </row>
    <row r="90" spans="1:4">
      <c r="A90" s="23" t="s">
        <v>101</v>
      </c>
      <c r="B90" s="23">
        <v>7.58</v>
      </c>
    </row>
    <row r="91" spans="1:4">
      <c r="A91" s="23" t="s">
        <v>102</v>
      </c>
      <c r="B91" s="23">
        <v>7.74</v>
      </c>
    </row>
    <row r="92" spans="1:4">
      <c r="A92" s="23" t="s">
        <v>103</v>
      </c>
      <c r="B92" s="23">
        <v>7.9</v>
      </c>
    </row>
    <row r="93" spans="1:4">
      <c r="A93" s="23" t="s">
        <v>104</v>
      </c>
      <c r="B93" s="23">
        <v>7.9</v>
      </c>
    </row>
    <row r="94" spans="1:4">
      <c r="A94" s="23" t="s">
        <v>105</v>
      </c>
      <c r="B94" s="23">
        <v>7.96</v>
      </c>
    </row>
    <row r="95" spans="1:4">
      <c r="A95" s="23" t="s">
        <v>106</v>
      </c>
      <c r="B95" s="23">
        <v>8.0399999999999991</v>
      </c>
    </row>
    <row r="96" spans="1:4">
      <c r="A96" s="23" t="s">
        <v>107</v>
      </c>
      <c r="B96" s="23">
        <v>7.95</v>
      </c>
    </row>
    <row r="97" spans="1:4">
      <c r="A97" s="23" t="s">
        <v>108</v>
      </c>
      <c r="B97" s="23">
        <v>7.88</v>
      </c>
    </row>
    <row r="98" spans="1:4">
      <c r="A98" s="23" t="s">
        <v>109</v>
      </c>
      <c r="B98" s="23">
        <v>7.99</v>
      </c>
    </row>
    <row r="99" spans="1:4">
      <c r="A99" s="23" t="s">
        <v>110</v>
      </c>
      <c r="B99" s="23">
        <v>8.2799999999999994</v>
      </c>
    </row>
    <row r="100" spans="1:4">
      <c r="A100" s="23" t="s">
        <v>111</v>
      </c>
      <c r="B100" s="23">
        <v>8.57</v>
      </c>
    </row>
    <row r="101" spans="1:4">
      <c r="A101" s="23" t="s">
        <v>112</v>
      </c>
      <c r="B101" s="23">
        <v>8.69</v>
      </c>
      <c r="D101" s="24">
        <f>SUM(B90:B101)/12/100</f>
        <v>8.0399999999999985E-2</v>
      </c>
    </row>
    <row r="102" spans="1:4">
      <c r="A102" t="s">
        <v>113</v>
      </c>
      <c r="B102">
        <v>8.7899999999999991</v>
      </c>
    </row>
    <row r="103" spans="1:4">
      <c r="A103" t="s">
        <v>114</v>
      </c>
      <c r="B103">
        <v>9.56</v>
      </c>
    </row>
    <row r="104" spans="1:4">
      <c r="A104" t="s">
        <v>115</v>
      </c>
      <c r="B104">
        <v>9.7899999999999991</v>
      </c>
    </row>
    <row r="105" spans="1:4">
      <c r="A105" t="s">
        <v>116</v>
      </c>
      <c r="B105">
        <v>9.65</v>
      </c>
    </row>
    <row r="106" spans="1:4">
      <c r="A106" t="s">
        <v>117</v>
      </c>
      <c r="B106">
        <v>9.69</v>
      </c>
    </row>
    <row r="107" spans="1:4">
      <c r="A107" t="s">
        <v>118</v>
      </c>
      <c r="B107">
        <v>9.6999999999999993</v>
      </c>
    </row>
    <row r="108" spans="1:4">
      <c r="A108" t="s">
        <v>119</v>
      </c>
      <c r="B108">
        <v>9.64</v>
      </c>
    </row>
    <row r="109" spans="1:4">
      <c r="A109" t="s">
        <v>120</v>
      </c>
      <c r="B109">
        <v>9.6999999999999993</v>
      </c>
    </row>
    <row r="110" spans="1:4">
      <c r="A110" t="s">
        <v>121</v>
      </c>
      <c r="B110">
        <v>9.8000000000000007</v>
      </c>
    </row>
    <row r="111" spans="1:4">
      <c r="A111" t="s">
        <v>122</v>
      </c>
      <c r="B111">
        <v>9.8800000000000008</v>
      </c>
    </row>
    <row r="112" spans="1:4">
      <c r="A112" t="s">
        <v>123</v>
      </c>
      <c r="B112">
        <v>9.9</v>
      </c>
    </row>
    <row r="113" spans="1:4">
      <c r="A113" t="s">
        <v>124</v>
      </c>
      <c r="B113">
        <v>9.89</v>
      </c>
      <c r="D113" s="24">
        <f>SUM(B102:B113)/12/100</f>
        <v>9.6658333333333332E-2</v>
      </c>
    </row>
    <row r="114" spans="1:4">
      <c r="A114" s="23" t="s">
        <v>125</v>
      </c>
      <c r="B114" s="23">
        <v>9.9</v>
      </c>
    </row>
    <row r="115" spans="1:4">
      <c r="A115" s="23" t="s">
        <v>126</v>
      </c>
      <c r="B115" s="23">
        <v>9.58</v>
      </c>
    </row>
    <row r="116" spans="1:4">
      <c r="A116" s="23" t="s">
        <v>127</v>
      </c>
      <c r="B116" s="23">
        <v>9.3699999999999992</v>
      </c>
    </row>
    <row r="117" spans="1:4">
      <c r="A117" s="23" t="s">
        <v>128</v>
      </c>
      <c r="B117" s="23">
        <v>9.34</v>
      </c>
    </row>
    <row r="118" spans="1:4">
      <c r="A118" s="23" t="s">
        <v>129</v>
      </c>
      <c r="B118" s="23">
        <v>9.34</v>
      </c>
    </row>
    <row r="119" spans="1:4">
      <c r="A119" s="23" t="s">
        <v>130</v>
      </c>
      <c r="B119" s="23">
        <v>9.31</v>
      </c>
    </row>
    <row r="120" spans="1:4">
      <c r="A120" s="23" t="s">
        <v>131</v>
      </c>
      <c r="B120" s="23">
        <v>9.5</v>
      </c>
    </row>
    <row r="121" spans="1:4">
      <c r="A121" s="23" t="s">
        <v>132</v>
      </c>
      <c r="B121" s="23">
        <v>9.6199999999999992</v>
      </c>
    </row>
    <row r="122" spans="1:4">
      <c r="A122" s="23" t="s">
        <v>133</v>
      </c>
      <c r="B122" s="23">
        <v>9.57</v>
      </c>
    </row>
    <row r="123" spans="1:4">
      <c r="A123" s="23" t="s">
        <v>134</v>
      </c>
      <c r="B123" s="23">
        <v>9.49</v>
      </c>
    </row>
    <row r="124" spans="1:4">
      <c r="A124" s="23" t="s">
        <v>135</v>
      </c>
      <c r="B124" s="23">
        <v>9.4600000000000009</v>
      </c>
    </row>
    <row r="125" spans="1:4">
      <c r="A125" s="23" t="s">
        <v>136</v>
      </c>
      <c r="B125" s="23">
        <v>9.4499999999999993</v>
      </c>
      <c r="D125" s="24">
        <f>SUM(B114:B125)/12/100</f>
        <v>9.494166666666666E-2</v>
      </c>
    </row>
    <row r="126" spans="1:4">
      <c r="A126" t="s">
        <v>137</v>
      </c>
      <c r="B126">
        <v>9.18</v>
      </c>
    </row>
    <row r="127" spans="1:4">
      <c r="A127" t="s">
        <v>138</v>
      </c>
      <c r="B127">
        <v>9.01</v>
      </c>
    </row>
    <row r="128" spans="1:4">
      <c r="A128" t="s">
        <v>139</v>
      </c>
      <c r="B128">
        <v>9</v>
      </c>
    </row>
    <row r="129" spans="1:4">
      <c r="A129" t="s">
        <v>140</v>
      </c>
      <c r="B129">
        <v>9.07</v>
      </c>
    </row>
    <row r="130" spans="1:4">
      <c r="A130" t="s">
        <v>141</v>
      </c>
      <c r="B130">
        <v>9.1</v>
      </c>
    </row>
    <row r="131" spans="1:4">
      <c r="A131" t="s">
        <v>142</v>
      </c>
      <c r="B131">
        <v>9.09</v>
      </c>
    </row>
    <row r="132" spans="1:4">
      <c r="A132" t="s">
        <v>143</v>
      </c>
      <c r="B132">
        <v>9.18</v>
      </c>
    </row>
    <row r="133" spans="1:4">
      <c r="A133" t="s">
        <v>144</v>
      </c>
      <c r="B133">
        <v>9.2799999999999994</v>
      </c>
    </row>
    <row r="134" spans="1:4">
      <c r="A134" t="s">
        <v>145</v>
      </c>
      <c r="B134">
        <v>9.1999999999999993</v>
      </c>
    </row>
    <row r="135" spans="1:4">
      <c r="A135" t="s">
        <v>146</v>
      </c>
      <c r="B135">
        <v>8.7899999999999991</v>
      </c>
    </row>
    <row r="136" spans="1:4">
      <c r="A136" t="s">
        <v>147</v>
      </c>
      <c r="B136">
        <v>8.59</v>
      </c>
    </row>
    <row r="137" spans="1:4">
      <c r="A137" t="s">
        <v>148</v>
      </c>
      <c r="B137">
        <v>8.5500000000000007</v>
      </c>
      <c r="D137" s="24">
        <f>SUM(B126:B137)/12/100</f>
        <v>9.003333333333334E-2</v>
      </c>
    </row>
    <row r="138" spans="1:4">
      <c r="A138" s="23" t="s">
        <v>149</v>
      </c>
      <c r="B138" s="23">
        <v>8.33</v>
      </c>
    </row>
    <row r="139" spans="1:4">
      <c r="A139" s="23" t="s">
        <v>150</v>
      </c>
      <c r="B139" s="23">
        <v>8.1300000000000008</v>
      </c>
    </row>
    <row r="140" spans="1:4">
      <c r="A140" s="23" t="s">
        <v>151</v>
      </c>
      <c r="B140" s="23">
        <v>7.87</v>
      </c>
    </row>
    <row r="141" spans="1:4">
      <c r="A141" s="23" t="s">
        <v>152</v>
      </c>
      <c r="B141" s="23">
        <v>7.9</v>
      </c>
    </row>
    <row r="142" spans="1:4">
      <c r="A142" s="23" t="s">
        <v>153</v>
      </c>
      <c r="B142" s="23">
        <v>7.94</v>
      </c>
    </row>
    <row r="143" spans="1:4">
      <c r="A143" s="23" t="s">
        <v>154</v>
      </c>
      <c r="B143" s="23">
        <v>8</v>
      </c>
    </row>
    <row r="144" spans="1:4">
      <c r="A144" s="23" t="s">
        <v>155</v>
      </c>
      <c r="B144" s="23">
        <v>7.96</v>
      </c>
    </row>
    <row r="145" spans="1:4">
      <c r="A145" s="23" t="s">
        <v>156</v>
      </c>
      <c r="B145" s="23">
        <v>7.75</v>
      </c>
    </row>
    <row r="146" spans="1:4">
      <c r="A146" s="23" t="s">
        <v>157</v>
      </c>
      <c r="B146" s="23">
        <v>7.56</v>
      </c>
    </row>
    <row r="147" spans="1:4">
      <c r="A147" s="23" t="s">
        <v>158</v>
      </c>
      <c r="B147" s="23">
        <v>7.46</v>
      </c>
    </row>
    <row r="148" spans="1:4">
      <c r="A148" s="23" t="s">
        <v>159</v>
      </c>
      <c r="B148" s="23">
        <v>7.36</v>
      </c>
    </row>
    <row r="149" spans="1:4">
      <c r="A149" s="23" t="s">
        <v>160</v>
      </c>
      <c r="B149" s="23">
        <v>7.34</v>
      </c>
      <c r="D149" s="24">
        <f>SUM(B138:B149)/12/100</f>
        <v>7.8E-2</v>
      </c>
    </row>
    <row r="150" spans="1:4">
      <c r="A150" t="s">
        <v>161</v>
      </c>
      <c r="B150">
        <v>7.29</v>
      </c>
    </row>
    <row r="151" spans="1:4">
      <c r="A151" t="s">
        <v>162</v>
      </c>
      <c r="B151">
        <v>7.36</v>
      </c>
    </row>
    <row r="152" spans="1:4">
      <c r="A152" t="s">
        <v>163</v>
      </c>
      <c r="B152">
        <v>7.66</v>
      </c>
    </row>
    <row r="153" spans="1:4">
      <c r="A153" t="s">
        <v>164</v>
      </c>
      <c r="B153">
        <v>7.81</v>
      </c>
    </row>
    <row r="154" spans="1:4">
      <c r="A154" t="s">
        <v>165</v>
      </c>
      <c r="B154">
        <v>8</v>
      </c>
    </row>
    <row r="155" spans="1:4">
      <c r="A155" t="s">
        <v>166</v>
      </c>
      <c r="B155">
        <v>8.36</v>
      </c>
    </row>
    <row r="156" spans="1:4">
      <c r="A156" t="s">
        <v>167</v>
      </c>
      <c r="B156">
        <v>8.33</v>
      </c>
    </row>
    <row r="157" spans="1:4">
      <c r="A157" t="s">
        <v>168</v>
      </c>
      <c r="B157">
        <v>8.39</v>
      </c>
    </row>
    <row r="158" spans="1:4">
      <c r="A158" t="s">
        <v>169</v>
      </c>
      <c r="B158">
        <v>8.7799999999999994</v>
      </c>
    </row>
    <row r="159" spans="1:4">
      <c r="A159" t="s">
        <v>170</v>
      </c>
      <c r="B159">
        <v>8.84</v>
      </c>
    </row>
    <row r="160" spans="1:4">
      <c r="A160" t="s">
        <v>171</v>
      </c>
      <c r="B160">
        <v>8.8800000000000008</v>
      </c>
    </row>
    <row r="161" spans="1:4">
      <c r="A161" t="s">
        <v>172</v>
      </c>
      <c r="B161">
        <v>8.81</v>
      </c>
      <c r="D161" s="24">
        <f>SUM(B150:B161)/12/100</f>
        <v>8.209166666666666E-2</v>
      </c>
    </row>
    <row r="162" spans="1:4">
      <c r="A162" s="23" t="s">
        <v>173</v>
      </c>
      <c r="B162" s="23">
        <v>8.8800000000000008</v>
      </c>
    </row>
    <row r="163" spans="1:4">
      <c r="A163" s="23" t="s">
        <v>174</v>
      </c>
      <c r="B163" s="23">
        <v>8.6999999999999993</v>
      </c>
    </row>
    <row r="164" spans="1:4">
      <c r="A164" s="23" t="s">
        <v>175</v>
      </c>
      <c r="B164" s="23">
        <v>8.61</v>
      </c>
    </row>
    <row r="165" spans="1:4">
      <c r="A165" s="23" t="s">
        <v>176</v>
      </c>
      <c r="B165" s="23">
        <v>8.36</v>
      </c>
    </row>
    <row r="166" spans="1:4">
      <c r="A166" s="23" t="s">
        <v>177</v>
      </c>
      <c r="B166" s="23">
        <v>8.19</v>
      </c>
    </row>
    <row r="167" spans="1:4">
      <c r="A167" s="23" t="s">
        <v>178</v>
      </c>
      <c r="B167" s="23">
        <v>8.01</v>
      </c>
    </row>
    <row r="168" spans="1:4">
      <c r="A168" s="23" t="s">
        <v>179</v>
      </c>
      <c r="B168" s="23">
        <v>8.09</v>
      </c>
    </row>
    <row r="169" spans="1:4">
      <c r="A169" s="23" t="s">
        <v>180</v>
      </c>
      <c r="B169" s="23">
        <v>8.0500000000000007</v>
      </c>
    </row>
    <row r="170" spans="1:4">
      <c r="A170" s="23" t="s">
        <v>181</v>
      </c>
      <c r="B170" s="23">
        <v>7.91</v>
      </c>
    </row>
    <row r="171" spans="1:4">
      <c r="A171" s="23" t="s">
        <v>182</v>
      </c>
      <c r="B171" s="23">
        <v>7.88</v>
      </c>
    </row>
    <row r="172" spans="1:4">
      <c r="A172" s="23" t="s">
        <v>183</v>
      </c>
      <c r="B172" s="23">
        <v>7.73</v>
      </c>
    </row>
    <row r="173" spans="1:4">
      <c r="A173" s="23" t="s">
        <v>184</v>
      </c>
      <c r="B173" s="23">
        <v>7.46</v>
      </c>
      <c r="D173" s="24">
        <f>SUM(B162:B173)/12/100</f>
        <v>8.1558333333333316E-2</v>
      </c>
    </row>
    <row r="174" spans="1:4">
      <c r="A174" t="s">
        <v>185</v>
      </c>
      <c r="B174">
        <v>7.34</v>
      </c>
    </row>
    <row r="175" spans="1:4">
      <c r="A175" t="s">
        <v>186</v>
      </c>
      <c r="B175">
        <v>7.37</v>
      </c>
    </row>
    <row r="176" spans="1:4">
      <c r="A176" t="s">
        <v>187</v>
      </c>
      <c r="B176">
        <v>7.65</v>
      </c>
    </row>
    <row r="177" spans="1:4">
      <c r="A177" t="s">
        <v>188</v>
      </c>
      <c r="B177">
        <v>7.64</v>
      </c>
    </row>
    <row r="178" spans="1:4">
      <c r="A178" t="s">
        <v>189</v>
      </c>
      <c r="B178">
        <v>7.6</v>
      </c>
    </row>
    <row r="179" spans="1:4">
      <c r="A179" t="s">
        <v>190</v>
      </c>
      <c r="B179">
        <v>7.65</v>
      </c>
    </row>
    <row r="180" spans="1:4">
      <c r="A180" t="s">
        <v>191</v>
      </c>
      <c r="B180">
        <v>7.69</v>
      </c>
    </row>
    <row r="181" spans="1:4">
      <c r="A181" t="s">
        <v>192</v>
      </c>
      <c r="B181">
        <v>7.56</v>
      </c>
    </row>
    <row r="182" spans="1:4">
      <c r="A182" t="s">
        <v>193</v>
      </c>
      <c r="B182">
        <v>7.46</v>
      </c>
    </row>
    <row r="183" spans="1:4">
      <c r="A183" t="s">
        <v>194</v>
      </c>
      <c r="B183">
        <v>7.26</v>
      </c>
    </row>
    <row r="184" spans="1:4">
      <c r="A184" t="s">
        <v>195</v>
      </c>
      <c r="B184">
        <v>7.17</v>
      </c>
    </row>
    <row r="185" spans="1:4">
      <c r="A185" t="s">
        <v>196</v>
      </c>
      <c r="B185">
        <v>7.09</v>
      </c>
      <c r="D185" s="24">
        <f>SUM(B174:B185)/12/100</f>
        <v>7.456666666666667E-2</v>
      </c>
    </row>
    <row r="186" spans="1:4">
      <c r="A186" s="23" t="s">
        <v>197</v>
      </c>
      <c r="B186" s="23">
        <v>7.07</v>
      </c>
    </row>
    <row r="187" spans="1:4">
      <c r="A187" s="23" t="s">
        <v>198</v>
      </c>
      <c r="B187" s="23">
        <v>6.83</v>
      </c>
    </row>
    <row r="188" spans="1:4">
      <c r="A188" s="23" t="s">
        <v>199</v>
      </c>
      <c r="B188" s="23">
        <v>6.84</v>
      </c>
    </row>
    <row r="189" spans="1:4">
      <c r="A189" s="23" t="s">
        <v>200</v>
      </c>
      <c r="B189" s="23">
        <v>6.96</v>
      </c>
    </row>
    <row r="190" spans="1:4">
      <c r="A190" s="23" t="s">
        <v>201</v>
      </c>
      <c r="B190" s="23">
        <v>6.9</v>
      </c>
    </row>
    <row r="191" spans="1:4">
      <c r="A191" s="23" t="s">
        <v>202</v>
      </c>
      <c r="B191" s="23">
        <v>6.86</v>
      </c>
    </row>
    <row r="192" spans="1:4">
      <c r="A192" s="23" t="s">
        <v>203</v>
      </c>
      <c r="B192" s="23">
        <v>6.75</v>
      </c>
    </row>
    <row r="193" spans="1:4">
      <c r="A193" s="23" t="s">
        <v>204</v>
      </c>
      <c r="B193" s="23">
        <v>6.76</v>
      </c>
    </row>
    <row r="194" spans="1:4">
      <c r="A194" s="23" t="s">
        <v>205</v>
      </c>
      <c r="B194" s="23">
        <v>6.77</v>
      </c>
    </row>
    <row r="195" spans="1:4">
      <c r="A195" s="23" t="s">
        <v>206</v>
      </c>
      <c r="B195" s="23">
        <v>6.72</v>
      </c>
    </row>
    <row r="196" spans="1:4">
      <c r="A196" s="23" t="s">
        <v>207</v>
      </c>
      <c r="B196" s="23">
        <v>6.8</v>
      </c>
    </row>
    <row r="197" spans="1:4">
      <c r="A197" s="23" t="s">
        <v>208</v>
      </c>
      <c r="B197" s="23">
        <v>6.66</v>
      </c>
      <c r="D197" s="24">
        <f>SUM(B186:B197)/12/100</f>
        <v>6.8266666666666656E-2</v>
      </c>
    </row>
    <row r="198" spans="1:4">
      <c r="A198" t="s">
        <v>209</v>
      </c>
      <c r="B198">
        <v>6.4</v>
      </c>
    </row>
    <row r="199" spans="1:4">
      <c r="A199" t="s">
        <v>210</v>
      </c>
      <c r="B199">
        <v>6.24</v>
      </c>
    </row>
    <row r="200" spans="1:4">
      <c r="A200" t="s">
        <v>211</v>
      </c>
      <c r="B200">
        <v>6.11</v>
      </c>
    </row>
    <row r="201" spans="1:4">
      <c r="A201" t="s">
        <v>212</v>
      </c>
      <c r="B201">
        <v>6.04</v>
      </c>
    </row>
    <row r="202" spans="1:4">
      <c r="A202" t="s">
        <v>213</v>
      </c>
      <c r="B202">
        <v>6.07</v>
      </c>
    </row>
    <row r="203" spans="1:4">
      <c r="A203" t="s">
        <v>214</v>
      </c>
      <c r="B203">
        <v>6</v>
      </c>
    </row>
    <row r="204" spans="1:4">
      <c r="A204" t="s">
        <v>215</v>
      </c>
      <c r="B204">
        <v>5.93</v>
      </c>
    </row>
    <row r="205" spans="1:4">
      <c r="A205" t="s">
        <v>216</v>
      </c>
      <c r="B205">
        <v>5.81</v>
      </c>
    </row>
    <row r="206" spans="1:4">
      <c r="A206" t="s">
        <v>217</v>
      </c>
      <c r="B206">
        <v>5.63</v>
      </c>
    </row>
    <row r="207" spans="1:4">
      <c r="A207" t="s">
        <v>218</v>
      </c>
      <c r="B207">
        <v>5.49</v>
      </c>
    </row>
    <row r="208" spans="1:4">
      <c r="A208" t="s">
        <v>219</v>
      </c>
      <c r="B208">
        <v>5.48</v>
      </c>
    </row>
    <row r="209" spans="1:4">
      <c r="A209" t="s">
        <v>220</v>
      </c>
      <c r="B209">
        <v>5.29</v>
      </c>
      <c r="D209" s="24">
        <f>SUM(B198:B209)/12/100</f>
        <v>5.8741666666666671E-2</v>
      </c>
    </row>
    <row r="210" spans="1:4">
      <c r="A210" s="23" t="s">
        <v>221</v>
      </c>
      <c r="B210" s="23">
        <v>5.1100000000000003</v>
      </c>
    </row>
    <row r="211" spans="1:4">
      <c r="A211" s="23" t="s">
        <v>222</v>
      </c>
      <c r="B211" s="23">
        <v>5.05</v>
      </c>
    </row>
    <row r="212" spans="1:4">
      <c r="A212" s="23" t="s">
        <v>223</v>
      </c>
      <c r="B212" s="23">
        <v>5.2</v>
      </c>
    </row>
    <row r="213" spans="1:4">
      <c r="A213" s="23" t="s">
        <v>224</v>
      </c>
      <c r="B213" s="23">
        <v>5.12</v>
      </c>
    </row>
    <row r="214" spans="1:4">
      <c r="A214" s="23" t="s">
        <v>225</v>
      </c>
      <c r="B214" s="23">
        <v>5.14</v>
      </c>
    </row>
    <row r="215" spans="1:4">
      <c r="A215" s="23" t="s">
        <v>226</v>
      </c>
      <c r="B215" s="23">
        <v>5.4</v>
      </c>
    </row>
    <row r="216" spans="1:4">
      <c r="A216" s="23" t="s">
        <v>227</v>
      </c>
      <c r="B216" s="23">
        <v>5.82</v>
      </c>
    </row>
    <row r="217" spans="1:4">
      <c r="A217" s="23" t="s">
        <v>228</v>
      </c>
      <c r="B217" s="23">
        <v>6.2</v>
      </c>
    </row>
    <row r="218" spans="1:4">
      <c r="A218" s="23" t="s">
        <v>229</v>
      </c>
      <c r="B218" s="23">
        <v>6.35</v>
      </c>
    </row>
    <row r="219" spans="1:4">
      <c r="A219" s="23" t="s">
        <v>230</v>
      </c>
      <c r="B219" s="23">
        <v>6.56</v>
      </c>
    </row>
    <row r="220" spans="1:4">
      <c r="A220" s="23" t="s">
        <v>231</v>
      </c>
      <c r="B220" s="23">
        <v>6.36</v>
      </c>
    </row>
    <row r="221" spans="1:4">
      <c r="A221" s="23" t="s">
        <v>232</v>
      </c>
      <c r="B221" s="23">
        <v>6.4</v>
      </c>
      <c r="D221" s="24">
        <f>SUM(B210:B221)/12/100</f>
        <v>5.7258333333333342E-2</v>
      </c>
    </row>
    <row r="222" spans="1:4">
      <c r="A222" t="s">
        <v>233</v>
      </c>
      <c r="B222">
        <v>6.69</v>
      </c>
    </row>
    <row r="223" spans="1:4">
      <c r="A223" t="s">
        <v>234</v>
      </c>
      <c r="B223">
        <v>6.76</v>
      </c>
    </row>
    <row r="224" spans="1:4">
      <c r="A224" t="s">
        <v>235</v>
      </c>
      <c r="B224">
        <v>6.64</v>
      </c>
    </row>
    <row r="225" spans="1:4">
      <c r="A225" t="s">
        <v>236</v>
      </c>
      <c r="B225">
        <v>6.54</v>
      </c>
    </row>
    <row r="226" spans="1:4">
      <c r="A226" t="s">
        <v>237</v>
      </c>
      <c r="B226">
        <v>6.73</v>
      </c>
    </row>
    <row r="227" spans="1:4">
      <c r="A227" t="s">
        <v>238</v>
      </c>
      <c r="B227">
        <v>6.64</v>
      </c>
    </row>
    <row r="228" spans="1:4">
      <c r="A228" t="s">
        <v>239</v>
      </c>
      <c r="B228">
        <v>6.7</v>
      </c>
    </row>
    <row r="229" spans="1:4">
      <c r="A229" t="s">
        <v>240</v>
      </c>
      <c r="B229">
        <v>6.69</v>
      </c>
    </row>
    <row r="230" spans="1:4">
      <c r="A230" t="s">
        <v>241</v>
      </c>
      <c r="B230">
        <v>6.72</v>
      </c>
    </row>
    <row r="231" spans="1:4">
      <c r="A231" t="s">
        <v>242</v>
      </c>
      <c r="B231">
        <v>6.68</v>
      </c>
    </row>
    <row r="232" spans="1:4">
      <c r="A232" t="s">
        <v>243</v>
      </c>
      <c r="B232">
        <v>6.64</v>
      </c>
    </row>
    <row r="233" spans="1:4">
      <c r="A233" t="s">
        <v>244</v>
      </c>
      <c r="B233">
        <v>6.44</v>
      </c>
      <c r="D233" s="24">
        <f>SUM(B222:B233)/12/100</f>
        <v>6.655833333333333E-2</v>
      </c>
    </row>
    <row r="234" spans="1:4">
      <c r="A234" s="23" t="s">
        <v>245</v>
      </c>
      <c r="B234" s="23">
        <v>6.22</v>
      </c>
    </row>
    <row r="235" spans="1:4">
      <c r="A235" s="23" t="s">
        <v>246</v>
      </c>
      <c r="B235" s="23">
        <v>6.17</v>
      </c>
    </row>
    <row r="236" spans="1:4">
      <c r="A236" s="23" t="s">
        <v>247</v>
      </c>
      <c r="B236" s="23">
        <v>6.12</v>
      </c>
    </row>
    <row r="237" spans="1:4">
      <c r="A237" s="23" t="s">
        <v>248</v>
      </c>
      <c r="B237" s="23">
        <v>6.11</v>
      </c>
    </row>
    <row r="238" spans="1:4">
      <c r="A238" s="23" t="s">
        <v>249</v>
      </c>
      <c r="B238" s="23">
        <v>6.2</v>
      </c>
    </row>
    <row r="239" spans="1:4">
      <c r="A239" s="23" t="s">
        <v>250</v>
      </c>
      <c r="B239" s="23">
        <v>6.22</v>
      </c>
    </row>
    <row r="240" spans="1:4">
      <c r="A240" s="23" t="s">
        <v>251</v>
      </c>
      <c r="B240" s="23">
        <v>6.24</v>
      </c>
    </row>
    <row r="241" spans="1:4">
      <c r="A241" s="23" t="s">
        <v>252</v>
      </c>
      <c r="B241" s="23">
        <v>6.13</v>
      </c>
    </row>
    <row r="242" spans="1:4">
      <c r="A242" s="23" t="s">
        <v>253</v>
      </c>
      <c r="B242" s="23">
        <v>6.08</v>
      </c>
    </row>
    <row r="243" spans="1:4">
      <c r="A243" s="23" t="s">
        <v>254</v>
      </c>
      <c r="B243" s="23">
        <v>5.91</v>
      </c>
    </row>
    <row r="244" spans="1:4">
      <c r="A244" s="23" t="s">
        <v>255</v>
      </c>
      <c r="B244" s="23">
        <v>5.7</v>
      </c>
    </row>
    <row r="245" spans="1:4">
      <c r="A245" s="23" t="s">
        <v>256</v>
      </c>
      <c r="B245" s="23">
        <v>5.87</v>
      </c>
      <c r="D245" s="24">
        <f>SUM(B234:B245)/12/100</f>
        <v>6.0808333333333346E-2</v>
      </c>
    </row>
    <row r="246" spans="1:4">
      <c r="A246" t="s">
        <v>257</v>
      </c>
      <c r="B246">
        <v>5.95</v>
      </c>
    </row>
    <row r="247" spans="1:4">
      <c r="A247" t="s">
        <v>258</v>
      </c>
      <c r="B247">
        <v>6.05</v>
      </c>
    </row>
    <row r="248" spans="1:4">
      <c r="A248" t="s">
        <v>259</v>
      </c>
      <c r="B248">
        <v>6.26</v>
      </c>
    </row>
    <row r="249" spans="1:4">
      <c r="A249" t="s">
        <v>260</v>
      </c>
      <c r="B249">
        <v>6.3</v>
      </c>
    </row>
    <row r="250" spans="1:4">
      <c r="A250" t="s">
        <v>261</v>
      </c>
      <c r="B250">
        <v>6.3</v>
      </c>
    </row>
    <row r="251" spans="1:4">
      <c r="A251" t="s">
        <v>262</v>
      </c>
      <c r="B251">
        <v>6.21</v>
      </c>
    </row>
    <row r="252" spans="1:4">
      <c r="A252" t="s">
        <v>263</v>
      </c>
      <c r="B252">
        <v>6.1</v>
      </c>
    </row>
    <row r="253" spans="1:4">
      <c r="A253" t="s">
        <v>264</v>
      </c>
      <c r="B253">
        <v>5.84</v>
      </c>
    </row>
    <row r="254" spans="1:4">
      <c r="A254" t="s">
        <v>265</v>
      </c>
      <c r="B254">
        <v>5.69</v>
      </c>
    </row>
    <row r="255" spans="1:4">
      <c r="A255" t="s">
        <v>266</v>
      </c>
      <c r="B255">
        <v>5.67</v>
      </c>
    </row>
    <row r="256" spans="1:4">
      <c r="A256" t="s">
        <v>267</v>
      </c>
      <c r="B256">
        <v>5.62</v>
      </c>
    </row>
    <row r="257" spans="1:4">
      <c r="A257" t="s">
        <v>268</v>
      </c>
      <c r="B257">
        <v>5.52</v>
      </c>
      <c r="D257" s="24">
        <f>SUM(B246:B257)/12/100</f>
        <v>5.9591666666666675E-2</v>
      </c>
    </row>
    <row r="258" spans="1:4">
      <c r="A258" s="23" t="s">
        <v>269</v>
      </c>
      <c r="B258" s="23">
        <v>5.36</v>
      </c>
    </row>
    <row r="259" spans="1:4">
      <c r="A259" s="23" t="s">
        <v>270</v>
      </c>
      <c r="B259" s="23">
        <v>5.18</v>
      </c>
    </row>
    <row r="260" spans="1:4">
      <c r="A260" s="23" t="s">
        <v>271</v>
      </c>
      <c r="B260" s="23">
        <v>5.19</v>
      </c>
    </row>
    <row r="261" spans="1:4">
      <c r="A261" s="23" t="s">
        <v>272</v>
      </c>
      <c r="B261" s="23">
        <v>5.29</v>
      </c>
    </row>
    <row r="262" spans="1:4">
      <c r="A262" s="23" t="s">
        <v>273</v>
      </c>
      <c r="B262" s="23">
        <v>5.0199999999999996</v>
      </c>
    </row>
    <row r="263" spans="1:4">
      <c r="A263" s="23" t="s">
        <v>274</v>
      </c>
      <c r="B263" s="23">
        <v>4.7699999999999996</v>
      </c>
    </row>
    <row r="264" spans="1:4">
      <c r="A264" s="23" t="s">
        <v>336</v>
      </c>
      <c r="B264" s="23">
        <v>4.7</v>
      </c>
    </row>
    <row r="265" spans="1:4">
      <c r="A265" s="23" t="s">
        <v>337</v>
      </c>
      <c r="B265" s="23">
        <v>4.8099999999999996</v>
      </c>
    </row>
    <row r="266" spans="1:4">
      <c r="A266" s="23" t="s">
        <v>338</v>
      </c>
      <c r="B266" s="23">
        <v>4.96</v>
      </c>
    </row>
    <row r="267" spans="1:4">
      <c r="A267" s="23" t="s">
        <v>339</v>
      </c>
      <c r="B267" s="23">
        <v>5</v>
      </c>
    </row>
    <row r="268" spans="1:4">
      <c r="A268" s="23" t="s">
        <v>340</v>
      </c>
      <c r="B268" s="23">
        <v>5.07</v>
      </c>
    </row>
    <row r="269" spans="1:4">
      <c r="A269" s="23" t="s">
        <v>341</v>
      </c>
      <c r="B269" s="23">
        <v>5.14</v>
      </c>
      <c r="D269" s="24">
        <f>SUM(B258:B269)/12/100</f>
        <v>5.0408333333333333E-2</v>
      </c>
    </row>
    <row r="270" spans="1:4">
      <c r="A270" t="s">
        <v>342</v>
      </c>
      <c r="B270" s="63">
        <v>5.15</v>
      </c>
    </row>
    <row r="271" spans="1:4">
      <c r="A271" t="s">
        <v>343</v>
      </c>
      <c r="B271" s="63">
        <v>5.0599999999999996</v>
      </c>
    </row>
    <row r="272" spans="1:4">
      <c r="A272" t="s">
        <v>344</v>
      </c>
      <c r="B272" s="63">
        <v>4.99</v>
      </c>
    </row>
    <row r="273" spans="1:4">
      <c r="A273" t="s">
        <v>345</v>
      </c>
      <c r="B273" s="63">
        <v>4.91</v>
      </c>
    </row>
    <row r="274" spans="1:4">
      <c r="A274" t="s">
        <v>346</v>
      </c>
      <c r="B274" s="63">
        <v>4.91</v>
      </c>
    </row>
    <row r="275" spans="1:4">
      <c r="A275" t="s">
        <v>347</v>
      </c>
      <c r="B275" s="63">
        <v>4.96</v>
      </c>
    </row>
    <row r="276" spans="1:4">
      <c r="A276" t="s">
        <v>348</v>
      </c>
      <c r="B276" s="63">
        <v>4.92</v>
      </c>
    </row>
    <row r="277" spans="1:4">
      <c r="A277" t="s">
        <v>349</v>
      </c>
      <c r="B277" s="63">
        <v>5.04</v>
      </c>
    </row>
    <row r="278" spans="1:4">
      <c r="A278" t="s">
        <v>350</v>
      </c>
      <c r="B278" s="63">
        <v>4.96</v>
      </c>
    </row>
    <row r="279" spans="1:4">
      <c r="A279" t="s">
        <v>351</v>
      </c>
      <c r="B279" s="63">
        <v>4.8899999999999997</v>
      </c>
    </row>
    <row r="280" spans="1:4">
      <c r="A280" t="s">
        <v>352</v>
      </c>
      <c r="B280" s="63">
        <v>4.78</v>
      </c>
    </row>
    <row r="281" spans="1:4">
      <c r="A281" t="s">
        <v>353</v>
      </c>
      <c r="B281" s="63">
        <v>4.63</v>
      </c>
      <c r="D281" s="24">
        <f>SUM(B270:B281)/12/100</f>
        <v>4.9333333333333333E-2</v>
      </c>
    </row>
    <row r="282" spans="1:4">
      <c r="A282" s="23" t="s">
        <v>354</v>
      </c>
      <c r="B282" s="23">
        <v>4.5599999999999996</v>
      </c>
    </row>
    <row r="283" spans="1:4">
      <c r="A283" s="23" t="s">
        <v>355</v>
      </c>
      <c r="B283" s="23">
        <v>4.51</v>
      </c>
    </row>
    <row r="284" spans="1:4">
      <c r="A284" s="23" t="s">
        <v>356</v>
      </c>
      <c r="B284" s="23">
        <v>4.47</v>
      </c>
    </row>
    <row r="285" spans="1:4">
      <c r="A285" s="23" t="s">
        <v>357</v>
      </c>
      <c r="B285" s="23">
        <v>4.5</v>
      </c>
    </row>
    <row r="286" spans="1:4">
      <c r="A286" s="23" t="s">
        <v>358</v>
      </c>
      <c r="B286" s="23">
        <v>4.3899999999999997</v>
      </c>
    </row>
    <row r="287" spans="1:4">
      <c r="A287" s="23" t="s">
        <v>359</v>
      </c>
      <c r="B287" s="23">
        <v>4.22</v>
      </c>
    </row>
    <row r="288" spans="1:4">
      <c r="A288" s="23" t="s">
        <v>360</v>
      </c>
      <c r="B288" s="23">
        <v>4.17</v>
      </c>
    </row>
    <row r="289" spans="1:4">
      <c r="A289" s="23" t="s">
        <v>361</v>
      </c>
      <c r="B289" s="23">
        <v>4.0999999999999996</v>
      </c>
    </row>
    <row r="290" spans="1:4">
      <c r="A290" s="23" t="s">
        <v>362</v>
      </c>
      <c r="B290" s="23">
        <v>4.1100000000000003</v>
      </c>
    </row>
    <row r="291" spans="1:4">
      <c r="A291" s="23" t="s">
        <v>363</v>
      </c>
      <c r="B291" s="23">
        <v>4.1100000000000003</v>
      </c>
    </row>
    <row r="292" spans="1:4">
      <c r="A292" s="23" t="s">
        <v>364</v>
      </c>
      <c r="B292" s="23">
        <v>4.1399999999999997</v>
      </c>
    </row>
    <row r="293" spans="1:4">
      <c r="A293" s="23" t="s">
        <v>365</v>
      </c>
      <c r="B293" s="23">
        <v>4.1900000000000004</v>
      </c>
      <c r="D293" s="24">
        <f>SUM(B282:B293)/12/100</f>
        <v>4.2891666666666668E-2</v>
      </c>
    </row>
    <row r="294" spans="1:4">
      <c r="A294" t="s">
        <v>366</v>
      </c>
      <c r="B294" s="63">
        <v>4.29</v>
      </c>
    </row>
    <row r="295" spans="1:4">
      <c r="A295" t="s">
        <v>367</v>
      </c>
      <c r="B295" s="63">
        <v>4.28</v>
      </c>
    </row>
    <row r="296" spans="1:4">
      <c r="A296" t="s">
        <v>368</v>
      </c>
      <c r="B296" s="63">
        <v>4.3899999999999997</v>
      </c>
    </row>
    <row r="297" spans="1:4">
      <c r="A297" t="s">
        <v>369</v>
      </c>
      <c r="B297" s="63">
        <v>4.45</v>
      </c>
    </row>
    <row r="298" spans="1:4">
      <c r="A298" t="s">
        <v>370</v>
      </c>
      <c r="B298" s="63">
        <v>4.58</v>
      </c>
    </row>
    <row r="299" spans="1:4">
      <c r="A299" t="s">
        <v>371</v>
      </c>
      <c r="B299" s="63">
        <v>4.66</v>
      </c>
    </row>
    <row r="300" spans="1:4">
      <c r="A300" t="s">
        <v>372</v>
      </c>
      <c r="B300" s="63">
        <v>4.67</v>
      </c>
    </row>
    <row r="301" spans="1:4">
      <c r="A301" t="s">
        <v>373</v>
      </c>
      <c r="B301" s="63">
        <v>4.71</v>
      </c>
    </row>
    <row r="302" spans="1:4">
      <c r="A302" t="s">
        <v>374</v>
      </c>
      <c r="B302" s="63">
        <v>4.71</v>
      </c>
    </row>
    <row r="303" spans="1:4">
      <c r="A303" t="s">
        <v>375</v>
      </c>
      <c r="B303" s="63">
        <v>4.6500000000000004</v>
      </c>
    </row>
    <row r="304" spans="1:4">
      <c r="A304" t="s">
        <v>376</v>
      </c>
      <c r="B304" s="63">
        <v>4.6500000000000004</v>
      </c>
    </row>
    <row r="305" spans="1:4">
      <c r="A305" t="s">
        <v>377</v>
      </c>
      <c r="B305" s="63">
        <v>4.5999999999999996</v>
      </c>
      <c r="D305" s="24">
        <f>SUM(B294:B305)/12/100</f>
        <v>4.5533333333333335E-2</v>
      </c>
    </row>
    <row r="306" spans="1:4">
      <c r="A306" s="23" t="s">
        <v>378</v>
      </c>
      <c r="B306" s="23">
        <v>4.6399999999999997</v>
      </c>
    </row>
    <row r="307" spans="1:4">
      <c r="A307" s="23" t="s">
        <v>379</v>
      </c>
      <c r="B307" s="23">
        <v>4.78</v>
      </c>
    </row>
    <row r="308" spans="1:4">
      <c r="A308" s="23" t="s">
        <v>380</v>
      </c>
      <c r="B308" s="23">
        <v>4.78</v>
      </c>
    </row>
    <row r="309" spans="1:4">
      <c r="A309" s="23" t="s">
        <v>381</v>
      </c>
      <c r="B309" s="23">
        <v>4.8</v>
      </c>
    </row>
    <row r="310" spans="1:4">
      <c r="A310" s="23" t="s">
        <v>382</v>
      </c>
      <c r="B310" s="23">
        <v>4.87</v>
      </c>
    </row>
    <row r="311" spans="1:4">
      <c r="A311" s="23" t="s">
        <v>383</v>
      </c>
      <c r="B311" s="23">
        <v>5.01</v>
      </c>
    </row>
    <row r="312" spans="1:4">
      <c r="A312" s="23" t="s">
        <v>384</v>
      </c>
      <c r="B312" s="23">
        <v>5.14</v>
      </c>
    </row>
    <row r="313" spans="1:4">
      <c r="A313" s="23" t="s">
        <v>385</v>
      </c>
      <c r="B313" s="23">
        <v>5.18</v>
      </c>
    </row>
    <row r="314" spans="1:4">
      <c r="A314" s="23" t="s">
        <v>386</v>
      </c>
      <c r="B314" s="23">
        <v>5.12</v>
      </c>
    </row>
    <row r="315" spans="1:4">
      <c r="A315" s="23" t="s">
        <v>387</v>
      </c>
      <c r="B315" s="23">
        <v>5.08</v>
      </c>
    </row>
    <row r="316" spans="1:4">
      <c r="A316" s="23" t="s">
        <v>388</v>
      </c>
      <c r="B316" s="23">
        <v>5.08</v>
      </c>
    </row>
    <row r="317" spans="1:4">
      <c r="A317" s="23" t="s">
        <v>389</v>
      </c>
      <c r="B317" s="23">
        <v>5.03</v>
      </c>
      <c r="D317" s="24">
        <f>SUM(B306:B317)/12/100</f>
        <v>4.9591666666666666E-2</v>
      </c>
    </row>
    <row r="318" spans="1:4">
      <c r="A318" t="s">
        <v>390</v>
      </c>
      <c r="B318" s="63">
        <v>5.04</v>
      </c>
    </row>
    <row r="319" spans="1:4">
      <c r="A319" t="s">
        <v>391</v>
      </c>
      <c r="B319" s="63">
        <v>4.9400000000000004</v>
      </c>
    </row>
    <row r="320" spans="1:4">
      <c r="A320" t="s">
        <v>392</v>
      </c>
      <c r="B320" s="63">
        <v>4.8899999999999997</v>
      </c>
    </row>
    <row r="321" spans="1:4">
      <c r="A321" t="s">
        <v>393</v>
      </c>
      <c r="B321" s="63">
        <v>4.9000000000000004</v>
      </c>
    </row>
    <row r="322" spans="1:4">
      <c r="A322" t="s">
        <v>394</v>
      </c>
      <c r="B322" s="63">
        <v>4.96</v>
      </c>
    </row>
    <row r="323" spans="1:4">
      <c r="A323" t="s">
        <v>395</v>
      </c>
      <c r="B323" s="63">
        <v>5.0599999999999996</v>
      </c>
    </row>
    <row r="324" spans="1:4">
      <c r="A324" t="s">
        <v>396</v>
      </c>
      <c r="B324" s="63">
        <v>5.21</v>
      </c>
    </row>
    <row r="325" spans="1:4">
      <c r="A325" t="s">
        <v>397</v>
      </c>
      <c r="B325" s="63">
        <v>5.27</v>
      </c>
    </row>
    <row r="326" spans="1:4">
      <c r="A326" t="s">
        <v>398</v>
      </c>
      <c r="B326" s="63">
        <v>5.17</v>
      </c>
    </row>
    <row r="327" spans="1:4">
      <c r="A327" t="s">
        <v>399</v>
      </c>
      <c r="B327" s="63">
        <v>5.15</v>
      </c>
    </row>
    <row r="328" spans="1:4">
      <c r="A328" t="s">
        <v>400</v>
      </c>
      <c r="B328" s="63">
        <v>5.03</v>
      </c>
    </row>
    <row r="329" spans="1:4">
      <c r="A329" t="s">
        <v>401</v>
      </c>
      <c r="B329" s="63">
        <v>4.83</v>
      </c>
      <c r="D329" s="24">
        <f>SUM(B318:B329)/12/100</f>
        <v>5.0374999999999996E-2</v>
      </c>
    </row>
    <row r="330" spans="1:4">
      <c r="A330" s="23" t="s">
        <v>402</v>
      </c>
      <c r="B330" s="23">
        <v>4.7300000000000004</v>
      </c>
    </row>
    <row r="331" spans="1:4">
      <c r="A331" s="23" t="s">
        <v>403</v>
      </c>
      <c r="B331" s="23">
        <v>4.58</v>
      </c>
    </row>
    <row r="332" spans="1:4">
      <c r="A332" s="23" t="s">
        <v>404</v>
      </c>
      <c r="B332" s="23">
        <v>4.4000000000000004</v>
      </c>
    </row>
    <row r="333" spans="1:4">
      <c r="A333" s="23" t="s">
        <v>405</v>
      </c>
      <c r="B333" s="23">
        <v>4.37</v>
      </c>
    </row>
    <row r="334" spans="1:4">
      <c r="A334" s="23" t="s">
        <v>406</v>
      </c>
      <c r="B334" s="23">
        <v>4.3499999999999996</v>
      </c>
    </row>
    <row r="335" spans="1:4">
      <c r="A335" s="23" t="s">
        <v>407</v>
      </c>
      <c r="B335" s="23">
        <v>4.3899999999999997</v>
      </c>
    </row>
    <row r="336" spans="1:4">
      <c r="A336" s="23" t="s">
        <v>408</v>
      </c>
      <c r="B336" s="23">
        <v>4.45</v>
      </c>
    </row>
    <row r="337" spans="1:4">
      <c r="A337" s="23" t="s">
        <v>409</v>
      </c>
      <c r="B337" s="23">
        <v>4.46</v>
      </c>
    </row>
    <row r="338" spans="1:4">
      <c r="A338" s="23" t="s">
        <v>410</v>
      </c>
      <c r="B338" s="23">
        <v>4.37</v>
      </c>
    </row>
    <row r="339" spans="1:4">
      <c r="A339" s="23" t="s">
        <v>411</v>
      </c>
      <c r="B339" s="23">
        <v>4.34</v>
      </c>
    </row>
    <row r="340" spans="1:4">
      <c r="A340" s="23" t="s">
        <v>412</v>
      </c>
      <c r="B340" s="23">
        <v>4.3499999999999996</v>
      </c>
    </row>
    <row r="341" spans="1:4">
      <c r="A341" s="23" t="s">
        <v>413</v>
      </c>
      <c r="B341" s="23">
        <v>4.29</v>
      </c>
      <c r="D341" s="24">
        <f>SUM(B330:B341)/12/100</f>
        <v>4.4233333333333326E-2</v>
      </c>
    </row>
    <row r="342" spans="1:4">
      <c r="A342" t="s">
        <v>414</v>
      </c>
      <c r="B342" s="63">
        <v>4.2699999999999996</v>
      </c>
    </row>
    <row r="343" spans="1:4">
      <c r="A343" t="s">
        <v>415</v>
      </c>
      <c r="B343" s="63">
        <v>4.22</v>
      </c>
    </row>
    <row r="344" spans="1:4">
      <c r="A344" t="s">
        <v>416</v>
      </c>
      <c r="B344" s="63">
        <v>4.09</v>
      </c>
    </row>
    <row r="345" spans="1:4">
      <c r="A345" t="s">
        <v>417</v>
      </c>
      <c r="B345" s="63">
        <v>4.07</v>
      </c>
    </row>
    <row r="346" spans="1:4">
      <c r="A346" t="s">
        <v>418</v>
      </c>
      <c r="B346" s="63">
        <v>4.01</v>
      </c>
    </row>
    <row r="347" spans="1:4">
      <c r="A347" t="s">
        <v>419</v>
      </c>
      <c r="B347" s="63">
        <v>3.89</v>
      </c>
    </row>
    <row r="348" spans="1:4">
      <c r="A348" t="s">
        <v>420</v>
      </c>
      <c r="B348" s="63">
        <v>3.79</v>
      </c>
    </row>
    <row r="349" spans="1:4">
      <c r="A349" t="s">
        <v>421</v>
      </c>
      <c r="B349" s="63">
        <v>3.8</v>
      </c>
    </row>
    <row r="350" spans="1:4">
      <c r="A350" t="s">
        <v>422</v>
      </c>
      <c r="B350" s="63">
        <v>3.65</v>
      </c>
    </row>
    <row r="351" spans="1:4">
      <c r="A351" t="s">
        <v>423</v>
      </c>
      <c r="B351" s="63">
        <v>3.58</v>
      </c>
    </row>
    <row r="352" spans="1:4">
      <c r="A352" t="s">
        <v>424</v>
      </c>
      <c r="B352" s="63">
        <v>3.61</v>
      </c>
    </row>
    <row r="353" spans="1:4">
      <c r="A353" t="s">
        <v>425</v>
      </c>
      <c r="B353" s="63">
        <v>3.7</v>
      </c>
      <c r="D353" s="24">
        <f>SUM(B342:B353)/12/100</f>
        <v>3.889999999999999E-2</v>
      </c>
    </row>
    <row r="354" spans="1:4">
      <c r="A354" s="23" t="s">
        <v>426</v>
      </c>
      <c r="B354" s="23">
        <v>3.85</v>
      </c>
    </row>
    <row r="355" spans="1:4">
      <c r="A355" s="23" t="s">
        <v>427</v>
      </c>
      <c r="B355" s="23">
        <v>4.0199999999999996</v>
      </c>
    </row>
    <row r="356" spans="1:4">
      <c r="A356" s="23" t="s">
        <v>428</v>
      </c>
      <c r="B356" s="23">
        <v>4.0999999999999996</v>
      </c>
    </row>
    <row r="357" spans="1:4">
      <c r="A357" s="23" t="s">
        <v>429</v>
      </c>
      <c r="B357" s="23">
        <v>4.18</v>
      </c>
    </row>
    <row r="358" spans="1:4">
      <c r="A358" s="23" t="s">
        <v>430</v>
      </c>
      <c r="B358" s="23">
        <v>4.2300000000000004</v>
      </c>
    </row>
    <row r="359" spans="1:4">
      <c r="A359" s="23" t="s">
        <v>431</v>
      </c>
      <c r="B359" s="23">
        <v>4.1900000000000004</v>
      </c>
    </row>
    <row r="360" spans="1:4">
      <c r="A360" s="23" t="s">
        <v>432</v>
      </c>
      <c r="B360" s="23">
        <v>4.13</v>
      </c>
    </row>
    <row r="361" spans="1:4">
      <c r="A361" s="23" t="s">
        <v>433</v>
      </c>
      <c r="B361" s="23">
        <v>4.01</v>
      </c>
    </row>
    <row r="362" spans="1:4">
      <c r="A362" s="23" t="s">
        <v>434</v>
      </c>
      <c r="B362" s="23">
        <v>3.8</v>
      </c>
    </row>
    <row r="363" spans="1:4">
      <c r="A363" s="23" t="s">
        <v>435</v>
      </c>
      <c r="B363" s="23">
        <v>3.61</v>
      </c>
    </row>
    <row r="364" spans="1:4">
      <c r="A364" s="23" t="s">
        <v>436</v>
      </c>
      <c r="B364" s="23">
        <v>3.58</v>
      </c>
    </row>
    <row r="365" spans="1:4">
      <c r="A365" s="23" t="s">
        <v>437</v>
      </c>
      <c r="B365" s="23">
        <v>3.65</v>
      </c>
      <c r="D365" s="24">
        <f>SUM(B354:B365)/12/100</f>
        <v>3.9458333333333331E-2</v>
      </c>
    </row>
    <row r="366" spans="1:4">
      <c r="A366" t="s">
        <v>438</v>
      </c>
      <c r="B366" s="63">
        <v>3.48</v>
      </c>
    </row>
    <row r="367" spans="1:4">
      <c r="A367" t="s">
        <v>439</v>
      </c>
      <c r="B367" s="63">
        <v>3.37</v>
      </c>
    </row>
    <row r="368" spans="1:4">
      <c r="A368" t="s">
        <v>440</v>
      </c>
      <c r="B368" s="63">
        <v>3.29</v>
      </c>
    </row>
    <row r="369" spans="1:4">
      <c r="A369" t="s">
        <v>441</v>
      </c>
      <c r="B369" s="63">
        <v>3.28</v>
      </c>
    </row>
    <row r="370" spans="1:4">
      <c r="A370" t="s">
        <v>442</v>
      </c>
      <c r="B370" s="63">
        <v>3.17</v>
      </c>
    </row>
    <row r="371" spans="1:4">
      <c r="A371" t="s">
        <v>443</v>
      </c>
      <c r="B371" s="63">
        <v>3.04</v>
      </c>
    </row>
    <row r="372" spans="1:4">
      <c r="A372" t="s">
        <v>444</v>
      </c>
      <c r="B372" s="63">
        <v>2.98</v>
      </c>
    </row>
    <row r="373" spans="1:4">
      <c r="A373" t="s">
        <v>445</v>
      </c>
      <c r="B373" s="63">
        <v>2.88</v>
      </c>
    </row>
    <row r="374" spans="1:4">
      <c r="A374" t="s">
        <v>446</v>
      </c>
      <c r="B374" s="63">
        <v>2.85</v>
      </c>
    </row>
    <row r="375" spans="1:4">
      <c r="A375" t="s">
        <v>447</v>
      </c>
      <c r="B375" s="63">
        <v>2.84</v>
      </c>
    </row>
    <row r="376" spans="1:4">
      <c r="A376" t="s">
        <v>448</v>
      </c>
      <c r="B376" s="63">
        <v>2.82</v>
      </c>
    </row>
    <row r="377" spans="1:4">
      <c r="A377" t="s">
        <v>449</v>
      </c>
      <c r="B377" s="63">
        <v>2.78</v>
      </c>
      <c r="D377" s="24">
        <f>SUM(B366:B377)/12/100</f>
        <v>3.065E-2</v>
      </c>
    </row>
    <row r="378" spans="1:4">
      <c r="A378" s="23" t="s">
        <v>450</v>
      </c>
      <c r="B378" s="23">
        <v>2.75</v>
      </c>
    </row>
    <row r="379" spans="1:4">
      <c r="A379" s="23" t="s">
        <v>451</v>
      </c>
      <c r="B379" s="23">
        <v>2.74</v>
      </c>
    </row>
    <row r="380" spans="1:4">
      <c r="A380" s="23" t="s">
        <v>452</v>
      </c>
      <c r="B380" s="23">
        <v>2.77</v>
      </c>
    </row>
    <row r="381" spans="1:4">
      <c r="A381" s="23" t="s">
        <v>453</v>
      </c>
      <c r="B381" s="23">
        <v>2.74</v>
      </c>
    </row>
    <row r="382" spans="1:4">
      <c r="A382" s="23" t="s">
        <v>454</v>
      </c>
      <c r="B382" s="23">
        <v>2.64</v>
      </c>
    </row>
    <row r="383" spans="1:4">
      <c r="A383" s="23" t="s">
        <v>455</v>
      </c>
      <c r="B383" s="23">
        <v>2.57</v>
      </c>
    </row>
    <row r="384" spans="1:4">
      <c r="A384" s="23" t="s">
        <v>456</v>
      </c>
      <c r="B384" s="23">
        <v>2.67</v>
      </c>
    </row>
    <row r="385" spans="1:4">
      <c r="A385" s="23" t="s">
        <v>457</v>
      </c>
      <c r="B385" s="23">
        <v>2.74</v>
      </c>
    </row>
    <row r="386" spans="1:4">
      <c r="A386" s="23" t="s">
        <v>458</v>
      </c>
      <c r="B386" s="23">
        <v>2.82</v>
      </c>
    </row>
    <row r="387" spans="1:4">
      <c r="A387" s="23" t="s">
        <v>459</v>
      </c>
      <c r="B387" s="23">
        <v>2.91</v>
      </c>
    </row>
    <row r="388" spans="1:4">
      <c r="A388" s="23" t="s">
        <v>460</v>
      </c>
      <c r="B388" s="23"/>
    </row>
    <row r="389" spans="1:4">
      <c r="A389" s="23" t="s">
        <v>461</v>
      </c>
      <c r="B389" s="23"/>
      <c r="D389" s="24">
        <f>SUM(B378:B389)/COUNT(B378:B389)/100</f>
        <v>2.7350000000000003E-2</v>
      </c>
    </row>
  </sheetData>
  <hyperlinks>
    <hyperlink ref="F1" location="Navigation!A1" display="=Navigation!$A$1"/>
  </hyperlinks>
  <pageMargins left="0.70866141732283472" right="0.70866141732283472" top="0.78740157480314965" bottom="0.78740157480314965" header="0.31496062992125984" footer="0.31496062992125984"/>
  <pageSetup paperSize="9" scale="74" fitToHeight="6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7"/>
  <sheetViews>
    <sheetView showGridLines="0" topLeftCell="A651" workbookViewId="0">
      <selection activeCell="I1" sqref="H1:I1"/>
    </sheetView>
  </sheetViews>
  <sheetFormatPr baseColWidth="10" defaultColWidth="12.54296875" defaultRowHeight="13"/>
  <cols>
    <col min="1" max="1" width="18.90625" style="3" customWidth="1"/>
    <col min="2" max="2" width="17.453125" style="3" customWidth="1"/>
    <col min="3" max="3" width="18.08984375" style="3" customWidth="1"/>
    <col min="4" max="4" width="13.6328125" style="3" customWidth="1"/>
    <col min="5" max="5" width="16.08984375" style="4" customWidth="1"/>
    <col min="6" max="6" width="7.36328125" style="5" customWidth="1"/>
    <col min="7" max="7" width="12.54296875" style="5"/>
    <col min="8" max="8" width="25.6328125" style="5" customWidth="1"/>
    <col min="9" max="16384" width="12.54296875" style="5"/>
  </cols>
  <sheetData>
    <row r="1" spans="1:9" ht="18" thickBot="1">
      <c r="A1" s="2" t="s">
        <v>1</v>
      </c>
      <c r="H1" s="92" t="str">
        <f>Navigation!$A$1</f>
        <v>Death &amp; Taxes</v>
      </c>
      <c r="I1"/>
    </row>
    <row r="2" spans="1:9" ht="17">
      <c r="A2" s="2" t="s">
        <v>280</v>
      </c>
    </row>
    <row r="3" spans="1:9">
      <c r="C3" s="16">
        <v>5.5E-2</v>
      </c>
      <c r="D3" s="21">
        <f>DATA!C12</f>
        <v>0.08</v>
      </c>
    </row>
    <row r="4" spans="1:9">
      <c r="A4" s="20" t="s">
        <v>0</v>
      </c>
      <c r="B4" s="20" t="s">
        <v>3</v>
      </c>
      <c r="C4" s="20" t="s">
        <v>4</v>
      </c>
      <c r="D4" s="20" t="s">
        <v>5</v>
      </c>
      <c r="E4" s="20" t="s">
        <v>6</v>
      </c>
    </row>
    <row r="5" spans="1:9">
      <c r="A5" s="7">
        <v>8000</v>
      </c>
      <c r="B5" s="7">
        <v>0</v>
      </c>
      <c r="C5" s="7">
        <v>0</v>
      </c>
      <c r="D5" s="7">
        <v>0</v>
      </c>
      <c r="E5" s="8">
        <f t="shared" ref="E5:E68" si="0">SUM(B5:D5)</f>
        <v>0</v>
      </c>
      <c r="F5" s="17">
        <f t="shared" ref="F5:F68" si="1">E5/A5</f>
        <v>0</v>
      </c>
    </row>
    <row r="6" spans="1:9">
      <c r="A6" s="7">
        <f t="shared" ref="A6:A69" si="2">A5+1000</f>
        <v>9000</v>
      </c>
      <c r="B6" s="7">
        <v>0</v>
      </c>
      <c r="C6" s="7">
        <v>0</v>
      </c>
      <c r="D6" s="7">
        <f>B6*D$3</f>
        <v>0</v>
      </c>
      <c r="E6" s="8">
        <f t="shared" si="0"/>
        <v>0</v>
      </c>
      <c r="F6" s="17">
        <f t="shared" si="1"/>
        <v>0</v>
      </c>
    </row>
    <row r="7" spans="1:9">
      <c r="A7" s="7">
        <f t="shared" si="2"/>
        <v>10000</v>
      </c>
      <c r="B7" s="7">
        <v>0</v>
      </c>
      <c r="C7" s="7">
        <v>0</v>
      </c>
      <c r="D7" s="7">
        <f t="shared" ref="D7:D70" si="3">B7*D$3</f>
        <v>0</v>
      </c>
      <c r="E7" s="8">
        <f t="shared" si="0"/>
        <v>0</v>
      </c>
      <c r="F7" s="17">
        <f t="shared" si="1"/>
        <v>0</v>
      </c>
    </row>
    <row r="8" spans="1:9">
      <c r="A8" s="7">
        <f t="shared" si="2"/>
        <v>11000</v>
      </c>
      <c r="B8" s="7">
        <v>0</v>
      </c>
      <c r="C8" s="7">
        <v>0</v>
      </c>
      <c r="D8" s="7">
        <f t="shared" si="3"/>
        <v>0</v>
      </c>
      <c r="E8" s="8">
        <f t="shared" si="0"/>
        <v>0</v>
      </c>
      <c r="F8" s="17">
        <f t="shared" si="1"/>
        <v>0</v>
      </c>
    </row>
    <row r="9" spans="1:9">
      <c r="A9" s="7">
        <f t="shared" si="2"/>
        <v>12000</v>
      </c>
      <c r="B9" s="7">
        <v>0</v>
      </c>
      <c r="C9" s="7">
        <v>0</v>
      </c>
      <c r="D9" s="7">
        <f t="shared" si="3"/>
        <v>0</v>
      </c>
      <c r="E9" s="8">
        <f t="shared" si="0"/>
        <v>0</v>
      </c>
      <c r="F9" s="17">
        <f t="shared" si="1"/>
        <v>0</v>
      </c>
    </row>
    <row r="10" spans="1:9">
      <c r="A10" s="7">
        <f t="shared" si="2"/>
        <v>13000</v>
      </c>
      <c r="B10" s="7">
        <v>0</v>
      </c>
      <c r="C10" s="7">
        <v>0</v>
      </c>
      <c r="D10" s="7">
        <f t="shared" si="3"/>
        <v>0</v>
      </c>
      <c r="E10" s="8">
        <f t="shared" si="0"/>
        <v>0</v>
      </c>
      <c r="F10" s="17">
        <f t="shared" si="1"/>
        <v>0</v>
      </c>
    </row>
    <row r="11" spans="1:9">
      <c r="A11" s="7">
        <f t="shared" si="2"/>
        <v>14000</v>
      </c>
      <c r="B11" s="7">
        <v>0</v>
      </c>
      <c r="C11" s="7">
        <v>0</v>
      </c>
      <c r="D11" s="7">
        <f t="shared" si="3"/>
        <v>0</v>
      </c>
      <c r="E11" s="8">
        <f t="shared" si="0"/>
        <v>0</v>
      </c>
      <c r="F11" s="17">
        <f t="shared" si="1"/>
        <v>0</v>
      </c>
    </row>
    <row r="12" spans="1:9">
      <c r="A12" s="7">
        <f t="shared" si="2"/>
        <v>15000</v>
      </c>
      <c r="B12" s="7">
        <v>0</v>
      </c>
      <c r="C12" s="7">
        <v>0</v>
      </c>
      <c r="D12" s="7">
        <f t="shared" si="3"/>
        <v>0</v>
      </c>
      <c r="E12" s="8">
        <f t="shared" si="0"/>
        <v>0</v>
      </c>
      <c r="F12" s="17">
        <f t="shared" si="1"/>
        <v>0</v>
      </c>
    </row>
    <row r="13" spans="1:9">
      <c r="A13" s="7">
        <f t="shared" si="2"/>
        <v>16000</v>
      </c>
      <c r="B13" s="7">
        <v>0</v>
      </c>
      <c r="C13" s="7">
        <v>0</v>
      </c>
      <c r="D13" s="7">
        <f t="shared" si="3"/>
        <v>0</v>
      </c>
      <c r="E13" s="8">
        <f t="shared" si="0"/>
        <v>0</v>
      </c>
      <c r="F13" s="17">
        <f t="shared" si="1"/>
        <v>0</v>
      </c>
    </row>
    <row r="14" spans="1:9">
      <c r="A14" s="7">
        <f t="shared" si="2"/>
        <v>17000</v>
      </c>
      <c r="B14" s="7">
        <v>142</v>
      </c>
      <c r="C14" s="7">
        <v>0</v>
      </c>
      <c r="D14" s="7">
        <f t="shared" si="3"/>
        <v>11.36</v>
      </c>
      <c r="E14" s="8">
        <f t="shared" si="0"/>
        <v>153.36000000000001</v>
      </c>
      <c r="F14" s="17">
        <f t="shared" si="1"/>
        <v>9.0211764705882356E-3</v>
      </c>
    </row>
    <row r="15" spans="1:9">
      <c r="A15" s="7">
        <f t="shared" si="2"/>
        <v>18000</v>
      </c>
      <c r="B15" s="7">
        <v>296</v>
      </c>
      <c r="C15" s="7">
        <v>0</v>
      </c>
      <c r="D15" s="7">
        <f t="shared" si="3"/>
        <v>23.68</v>
      </c>
      <c r="E15" s="8">
        <f t="shared" si="0"/>
        <v>319.68</v>
      </c>
      <c r="F15" s="17">
        <f t="shared" si="1"/>
        <v>1.7760000000000001E-2</v>
      </c>
    </row>
    <row r="16" spans="1:9">
      <c r="A16" s="7">
        <f t="shared" si="2"/>
        <v>19000</v>
      </c>
      <c r="B16" s="7">
        <v>458</v>
      </c>
      <c r="C16" s="7">
        <v>0</v>
      </c>
      <c r="D16" s="7">
        <f t="shared" si="3"/>
        <v>36.64</v>
      </c>
      <c r="E16" s="8">
        <f t="shared" si="0"/>
        <v>494.64</v>
      </c>
      <c r="F16" s="17">
        <f t="shared" si="1"/>
        <v>2.6033684210526317E-2</v>
      </c>
    </row>
    <row r="17" spans="1:6">
      <c r="A17" s="7">
        <f t="shared" si="2"/>
        <v>20000</v>
      </c>
      <c r="B17" s="7">
        <v>630</v>
      </c>
      <c r="C17" s="7">
        <v>0</v>
      </c>
      <c r="D17" s="7">
        <f t="shared" si="3"/>
        <v>50.4</v>
      </c>
      <c r="E17" s="8">
        <f t="shared" si="0"/>
        <v>680.4</v>
      </c>
      <c r="F17" s="17">
        <f t="shared" si="1"/>
        <v>3.4020000000000002E-2</v>
      </c>
    </row>
    <row r="18" spans="1:6">
      <c r="A18" s="7">
        <f t="shared" si="2"/>
        <v>21000</v>
      </c>
      <c r="B18" s="7">
        <v>812</v>
      </c>
      <c r="C18" s="7">
        <v>0</v>
      </c>
      <c r="D18" s="7">
        <f t="shared" si="3"/>
        <v>64.960000000000008</v>
      </c>
      <c r="E18" s="8">
        <f t="shared" si="0"/>
        <v>876.96</v>
      </c>
      <c r="F18" s="17">
        <f t="shared" si="1"/>
        <v>4.1759999999999999E-2</v>
      </c>
    </row>
    <row r="19" spans="1:6">
      <c r="A19" s="7">
        <f t="shared" si="2"/>
        <v>22000</v>
      </c>
      <c r="B19" s="7">
        <v>1002</v>
      </c>
      <c r="C19" s="7">
        <v>0</v>
      </c>
      <c r="D19" s="7">
        <f t="shared" si="3"/>
        <v>80.16</v>
      </c>
      <c r="E19" s="8">
        <f t="shared" si="0"/>
        <v>1082.1600000000001</v>
      </c>
      <c r="F19" s="17">
        <f t="shared" si="1"/>
        <v>4.9189090909090911E-2</v>
      </c>
    </row>
    <row r="20" spans="1:6">
      <c r="A20" s="7">
        <f t="shared" si="2"/>
        <v>23000</v>
      </c>
      <c r="B20" s="7">
        <v>1200</v>
      </c>
      <c r="C20" s="7">
        <v>0</v>
      </c>
      <c r="D20" s="7">
        <f t="shared" si="3"/>
        <v>96</v>
      </c>
      <c r="E20" s="8">
        <f t="shared" si="0"/>
        <v>1296</v>
      </c>
      <c r="F20" s="17">
        <f t="shared" si="1"/>
        <v>5.6347826086956522E-2</v>
      </c>
    </row>
    <row r="21" spans="1:6">
      <c r="A21" s="7">
        <f t="shared" si="2"/>
        <v>24000</v>
      </c>
      <c r="B21" s="7">
        <v>1410</v>
      </c>
      <c r="C21" s="7">
        <v>0</v>
      </c>
      <c r="D21" s="7">
        <f t="shared" si="3"/>
        <v>112.8</v>
      </c>
      <c r="E21" s="8">
        <f t="shared" si="0"/>
        <v>1522.8</v>
      </c>
      <c r="F21" s="17">
        <f t="shared" si="1"/>
        <v>6.3449999999999993E-2</v>
      </c>
    </row>
    <row r="22" spans="1:6">
      <c r="A22" s="7">
        <f t="shared" si="2"/>
        <v>25000</v>
      </c>
      <c r="B22" s="7">
        <v>1626</v>
      </c>
      <c r="C22" s="7">
        <v>0</v>
      </c>
      <c r="D22" s="7">
        <f t="shared" si="3"/>
        <v>130.08000000000001</v>
      </c>
      <c r="E22" s="8">
        <f t="shared" si="0"/>
        <v>1756.08</v>
      </c>
      <c r="F22" s="17">
        <f t="shared" si="1"/>
        <v>7.0243199999999992E-2</v>
      </c>
    </row>
    <row r="23" spans="1:6">
      <c r="A23" s="7">
        <f t="shared" si="2"/>
        <v>26000</v>
      </c>
      <c r="B23" s="7">
        <v>1854</v>
      </c>
      <c r="C23" s="7">
        <v>0</v>
      </c>
      <c r="D23" s="7">
        <f t="shared" si="3"/>
        <v>148.32</v>
      </c>
      <c r="E23" s="8">
        <f t="shared" si="0"/>
        <v>2002.32</v>
      </c>
      <c r="F23" s="17">
        <f t="shared" si="1"/>
        <v>7.7012307692307685E-2</v>
      </c>
    </row>
    <row r="24" spans="1:6">
      <c r="A24" s="7">
        <f t="shared" si="2"/>
        <v>27000</v>
      </c>
      <c r="B24" s="7">
        <v>2090</v>
      </c>
      <c r="C24" s="7">
        <v>29.2</v>
      </c>
      <c r="D24" s="7">
        <f t="shared" si="3"/>
        <v>167.20000000000002</v>
      </c>
      <c r="E24" s="8">
        <f t="shared" si="0"/>
        <v>2286.3999999999996</v>
      </c>
      <c r="F24" s="17">
        <f t="shared" si="1"/>
        <v>8.4681481481481469E-2</v>
      </c>
    </row>
    <row r="25" spans="1:6">
      <c r="A25" s="7">
        <f t="shared" si="2"/>
        <v>28000</v>
      </c>
      <c r="B25" s="7">
        <v>2330</v>
      </c>
      <c r="C25" s="7">
        <v>77.2</v>
      </c>
      <c r="D25" s="7">
        <f t="shared" si="3"/>
        <v>186.4</v>
      </c>
      <c r="E25" s="8">
        <f t="shared" si="0"/>
        <v>2593.6</v>
      </c>
      <c r="F25" s="17">
        <f t="shared" si="1"/>
        <v>9.2628571428571421E-2</v>
      </c>
    </row>
    <row r="26" spans="1:6">
      <c r="A26" s="7">
        <f t="shared" si="2"/>
        <v>29000</v>
      </c>
      <c r="B26" s="7">
        <v>2574</v>
      </c>
      <c r="C26" s="7">
        <v>126</v>
      </c>
      <c r="D26" s="7">
        <f t="shared" si="3"/>
        <v>205.92000000000002</v>
      </c>
      <c r="E26" s="8">
        <f t="shared" si="0"/>
        <v>2905.92</v>
      </c>
      <c r="F26" s="17">
        <f t="shared" si="1"/>
        <v>0.10020413793103448</v>
      </c>
    </row>
    <row r="27" spans="1:6">
      <c r="A27" s="7">
        <f t="shared" si="2"/>
        <v>30000</v>
      </c>
      <c r="B27" s="7">
        <v>2820</v>
      </c>
      <c r="C27" s="7">
        <f t="shared" ref="C27:C90" si="4">B27*C$3</f>
        <v>155.1</v>
      </c>
      <c r="D27" s="7">
        <f t="shared" si="3"/>
        <v>225.6</v>
      </c>
      <c r="E27" s="8">
        <f t="shared" si="0"/>
        <v>3200.7</v>
      </c>
      <c r="F27" s="17">
        <f t="shared" si="1"/>
        <v>0.10668999999999999</v>
      </c>
    </row>
    <row r="28" spans="1:6">
      <c r="A28" s="7">
        <f t="shared" si="2"/>
        <v>31000</v>
      </c>
      <c r="B28" s="7">
        <v>3068</v>
      </c>
      <c r="C28" s="7">
        <f t="shared" si="4"/>
        <v>168.74</v>
      </c>
      <c r="D28" s="7">
        <f t="shared" si="3"/>
        <v>245.44</v>
      </c>
      <c r="E28" s="8">
        <f t="shared" si="0"/>
        <v>3482.18</v>
      </c>
      <c r="F28" s="17">
        <f t="shared" si="1"/>
        <v>0.11232838709677419</v>
      </c>
    </row>
    <row r="29" spans="1:6">
      <c r="A29" s="7">
        <f t="shared" si="2"/>
        <v>32000</v>
      </c>
      <c r="B29" s="7">
        <v>3318</v>
      </c>
      <c r="C29" s="7">
        <f t="shared" si="4"/>
        <v>182.49</v>
      </c>
      <c r="D29" s="7">
        <f t="shared" si="3"/>
        <v>265.44</v>
      </c>
      <c r="E29" s="8">
        <f t="shared" si="0"/>
        <v>3765.93</v>
      </c>
      <c r="F29" s="17">
        <f t="shared" si="1"/>
        <v>0.1176853125</v>
      </c>
    </row>
    <row r="30" spans="1:6">
      <c r="A30" s="7">
        <f t="shared" si="2"/>
        <v>33000</v>
      </c>
      <c r="B30" s="7">
        <v>3570</v>
      </c>
      <c r="C30" s="7">
        <f t="shared" si="4"/>
        <v>196.35</v>
      </c>
      <c r="D30" s="7">
        <f t="shared" si="3"/>
        <v>285.60000000000002</v>
      </c>
      <c r="E30" s="8">
        <f t="shared" si="0"/>
        <v>4051.95</v>
      </c>
      <c r="F30" s="17">
        <f t="shared" si="1"/>
        <v>0.12278636363636362</v>
      </c>
    </row>
    <row r="31" spans="1:6">
      <c r="A31" s="7">
        <f t="shared" si="2"/>
        <v>34000</v>
      </c>
      <c r="B31" s="7">
        <v>3824</v>
      </c>
      <c r="C31" s="7">
        <f t="shared" si="4"/>
        <v>210.32</v>
      </c>
      <c r="D31" s="7">
        <f t="shared" si="3"/>
        <v>305.92</v>
      </c>
      <c r="E31" s="8">
        <f t="shared" si="0"/>
        <v>4340.24</v>
      </c>
      <c r="F31" s="17">
        <f t="shared" si="1"/>
        <v>0.12765411764705881</v>
      </c>
    </row>
    <row r="32" spans="1:6">
      <c r="A32" s="7">
        <f t="shared" si="2"/>
        <v>35000</v>
      </c>
      <c r="B32" s="7">
        <v>4082</v>
      </c>
      <c r="C32" s="7">
        <f t="shared" si="4"/>
        <v>224.51</v>
      </c>
      <c r="D32" s="7">
        <f t="shared" si="3"/>
        <v>326.56</v>
      </c>
      <c r="E32" s="8">
        <f t="shared" si="0"/>
        <v>4633.0700000000006</v>
      </c>
      <c r="F32" s="17">
        <f t="shared" si="1"/>
        <v>0.13237342857142859</v>
      </c>
    </row>
    <row r="33" spans="1:6">
      <c r="A33" s="7">
        <f t="shared" si="2"/>
        <v>36000</v>
      </c>
      <c r="B33" s="7">
        <v>4342</v>
      </c>
      <c r="C33" s="7">
        <f t="shared" si="4"/>
        <v>238.81</v>
      </c>
      <c r="D33" s="7">
        <f t="shared" si="3"/>
        <v>347.36</v>
      </c>
      <c r="E33" s="8">
        <f t="shared" si="0"/>
        <v>4928.17</v>
      </c>
      <c r="F33" s="17">
        <f t="shared" si="1"/>
        <v>0.13689361111111112</v>
      </c>
    </row>
    <row r="34" spans="1:6">
      <c r="A34" s="7">
        <f t="shared" si="2"/>
        <v>37000</v>
      </c>
      <c r="B34" s="7">
        <v>4602</v>
      </c>
      <c r="C34" s="7">
        <f t="shared" si="4"/>
        <v>253.11</v>
      </c>
      <c r="D34" s="7">
        <f t="shared" si="3"/>
        <v>368.16</v>
      </c>
      <c r="E34" s="8">
        <f t="shared" si="0"/>
        <v>5223.2699999999995</v>
      </c>
      <c r="F34" s="17">
        <f t="shared" si="1"/>
        <v>0.14116945945945944</v>
      </c>
    </row>
    <row r="35" spans="1:6">
      <c r="A35" s="7">
        <f t="shared" si="2"/>
        <v>38000</v>
      </c>
      <c r="B35" s="7">
        <v>4866</v>
      </c>
      <c r="C35" s="7">
        <f t="shared" si="4"/>
        <v>267.63</v>
      </c>
      <c r="D35" s="7">
        <f t="shared" si="3"/>
        <v>389.28000000000003</v>
      </c>
      <c r="E35" s="8">
        <f t="shared" si="0"/>
        <v>5522.91</v>
      </c>
      <c r="F35" s="17">
        <f t="shared" si="1"/>
        <v>0.14533973684210527</v>
      </c>
    </row>
    <row r="36" spans="1:6">
      <c r="A36" s="7">
        <f t="shared" si="2"/>
        <v>39000</v>
      </c>
      <c r="B36" s="7">
        <v>5132</v>
      </c>
      <c r="C36" s="7">
        <f t="shared" si="4"/>
        <v>282.26</v>
      </c>
      <c r="D36" s="7">
        <f t="shared" si="3"/>
        <v>410.56</v>
      </c>
      <c r="E36" s="8">
        <f t="shared" si="0"/>
        <v>5824.8200000000006</v>
      </c>
      <c r="F36" s="17">
        <f t="shared" si="1"/>
        <v>0.149354358974359</v>
      </c>
    </row>
    <row r="37" spans="1:6">
      <c r="A37" s="7">
        <f t="shared" si="2"/>
        <v>40000</v>
      </c>
      <c r="B37" s="7">
        <v>5402</v>
      </c>
      <c r="C37" s="7">
        <f t="shared" si="4"/>
        <v>297.11</v>
      </c>
      <c r="D37" s="7">
        <f t="shared" si="3"/>
        <v>432.16</v>
      </c>
      <c r="E37" s="8">
        <f t="shared" si="0"/>
        <v>6131.2699999999995</v>
      </c>
      <c r="F37" s="17">
        <f t="shared" si="1"/>
        <v>0.15328174999999999</v>
      </c>
    </row>
    <row r="38" spans="1:6">
      <c r="A38" s="7">
        <f t="shared" si="2"/>
        <v>41000</v>
      </c>
      <c r="B38" s="7">
        <v>5672</v>
      </c>
      <c r="C38" s="7">
        <f t="shared" si="4"/>
        <v>311.95999999999998</v>
      </c>
      <c r="D38" s="7">
        <f t="shared" si="3"/>
        <v>453.76</v>
      </c>
      <c r="E38" s="8">
        <f t="shared" si="0"/>
        <v>6437.72</v>
      </c>
      <c r="F38" s="17">
        <f t="shared" si="1"/>
        <v>0.15701756097560976</v>
      </c>
    </row>
    <row r="39" spans="1:6">
      <c r="A39" s="7">
        <f t="shared" si="2"/>
        <v>42000</v>
      </c>
      <c r="B39" s="7">
        <v>5944</v>
      </c>
      <c r="C39" s="7">
        <f t="shared" si="4"/>
        <v>326.92</v>
      </c>
      <c r="D39" s="7">
        <f t="shared" si="3"/>
        <v>475.52</v>
      </c>
      <c r="E39" s="8">
        <f t="shared" si="0"/>
        <v>6746.4400000000005</v>
      </c>
      <c r="F39" s="17">
        <f t="shared" si="1"/>
        <v>0.16062952380952383</v>
      </c>
    </row>
    <row r="40" spans="1:6">
      <c r="A40" s="7">
        <f t="shared" si="2"/>
        <v>43000</v>
      </c>
      <c r="B40" s="7">
        <v>6220</v>
      </c>
      <c r="C40" s="7">
        <f t="shared" si="4"/>
        <v>342.1</v>
      </c>
      <c r="D40" s="7">
        <f t="shared" si="3"/>
        <v>497.6</v>
      </c>
      <c r="E40" s="8">
        <f t="shared" si="0"/>
        <v>7059.7000000000007</v>
      </c>
      <c r="F40" s="17">
        <f t="shared" si="1"/>
        <v>0.16417906976744187</v>
      </c>
    </row>
    <row r="41" spans="1:6">
      <c r="A41" s="7">
        <f t="shared" si="2"/>
        <v>44000</v>
      </c>
      <c r="B41" s="7">
        <v>6498</v>
      </c>
      <c r="C41" s="7">
        <f t="shared" si="4"/>
        <v>357.39</v>
      </c>
      <c r="D41" s="7">
        <f t="shared" si="3"/>
        <v>519.84</v>
      </c>
      <c r="E41" s="8">
        <f t="shared" si="0"/>
        <v>7375.2300000000005</v>
      </c>
      <c r="F41" s="17">
        <f t="shared" si="1"/>
        <v>0.16761886363636364</v>
      </c>
    </row>
    <row r="42" spans="1:6">
      <c r="A42" s="7">
        <f t="shared" si="2"/>
        <v>45000</v>
      </c>
      <c r="B42" s="7">
        <v>6778</v>
      </c>
      <c r="C42" s="7">
        <f t="shared" si="4"/>
        <v>372.79</v>
      </c>
      <c r="D42" s="7">
        <f t="shared" si="3"/>
        <v>542.24</v>
      </c>
      <c r="E42" s="8">
        <f t="shared" si="0"/>
        <v>7693.03</v>
      </c>
      <c r="F42" s="17">
        <f t="shared" si="1"/>
        <v>0.1709562222222222</v>
      </c>
    </row>
    <row r="43" spans="1:6">
      <c r="A43" s="7">
        <f t="shared" si="2"/>
        <v>46000</v>
      </c>
      <c r="B43" s="7">
        <v>7060</v>
      </c>
      <c r="C43" s="7">
        <f t="shared" si="4"/>
        <v>388.3</v>
      </c>
      <c r="D43" s="7">
        <f t="shared" si="3"/>
        <v>564.80000000000007</v>
      </c>
      <c r="E43" s="8">
        <f t="shared" si="0"/>
        <v>8013.1</v>
      </c>
      <c r="F43" s="17">
        <f t="shared" si="1"/>
        <v>0.17419782608695653</v>
      </c>
    </row>
    <row r="44" spans="1:6">
      <c r="A44" s="7">
        <f t="shared" si="2"/>
        <v>47000</v>
      </c>
      <c r="B44" s="7">
        <v>7344</v>
      </c>
      <c r="C44" s="7">
        <f t="shared" si="4"/>
        <v>403.92</v>
      </c>
      <c r="D44" s="7">
        <f t="shared" si="3"/>
        <v>587.52</v>
      </c>
      <c r="E44" s="8">
        <f t="shared" si="0"/>
        <v>8335.44</v>
      </c>
      <c r="F44" s="17">
        <f t="shared" si="1"/>
        <v>0.17734978723404257</v>
      </c>
    </row>
    <row r="45" spans="1:6">
      <c r="A45" s="7">
        <f t="shared" si="2"/>
        <v>48000</v>
      </c>
      <c r="B45" s="7">
        <v>7630</v>
      </c>
      <c r="C45" s="7">
        <f t="shared" si="4"/>
        <v>419.65</v>
      </c>
      <c r="D45" s="7">
        <f t="shared" si="3"/>
        <v>610.4</v>
      </c>
      <c r="E45" s="8">
        <f t="shared" si="0"/>
        <v>8660.0499999999993</v>
      </c>
      <c r="F45" s="17">
        <f t="shared" si="1"/>
        <v>0.18041770833333332</v>
      </c>
    </row>
    <row r="46" spans="1:6">
      <c r="A46" s="7">
        <f t="shared" si="2"/>
        <v>49000</v>
      </c>
      <c r="B46" s="7">
        <v>7920</v>
      </c>
      <c r="C46" s="7">
        <f t="shared" si="4"/>
        <v>435.6</v>
      </c>
      <c r="D46" s="7">
        <f t="shared" si="3"/>
        <v>633.6</v>
      </c>
      <c r="E46" s="8">
        <f t="shared" si="0"/>
        <v>8989.2000000000007</v>
      </c>
      <c r="F46" s="17">
        <f t="shared" si="1"/>
        <v>0.18345306122448982</v>
      </c>
    </row>
    <row r="47" spans="1:6">
      <c r="A47" s="7">
        <f t="shared" si="2"/>
        <v>50000</v>
      </c>
      <c r="B47" s="7">
        <v>8212</v>
      </c>
      <c r="C47" s="7">
        <f t="shared" si="4"/>
        <v>451.66</v>
      </c>
      <c r="D47" s="7">
        <f t="shared" si="3"/>
        <v>656.96</v>
      </c>
      <c r="E47" s="8">
        <f t="shared" si="0"/>
        <v>9320.619999999999</v>
      </c>
      <c r="F47" s="17">
        <f t="shared" si="1"/>
        <v>0.18641239999999998</v>
      </c>
    </row>
    <row r="48" spans="1:6">
      <c r="A48" s="7">
        <f t="shared" si="2"/>
        <v>51000</v>
      </c>
      <c r="B48" s="7">
        <v>8504</v>
      </c>
      <c r="C48" s="7">
        <f t="shared" si="4"/>
        <v>467.72</v>
      </c>
      <c r="D48" s="7">
        <f t="shared" si="3"/>
        <v>680.32</v>
      </c>
      <c r="E48" s="8">
        <f t="shared" si="0"/>
        <v>9652.0399999999991</v>
      </c>
      <c r="F48" s="17">
        <f t="shared" si="1"/>
        <v>0.18925568627450978</v>
      </c>
    </row>
    <row r="49" spans="1:6">
      <c r="A49" s="7">
        <f t="shared" si="2"/>
        <v>52000</v>
      </c>
      <c r="B49" s="7">
        <v>8800</v>
      </c>
      <c r="C49" s="7">
        <f t="shared" si="4"/>
        <v>484</v>
      </c>
      <c r="D49" s="7">
        <f t="shared" si="3"/>
        <v>704</v>
      </c>
      <c r="E49" s="8">
        <f t="shared" si="0"/>
        <v>9988</v>
      </c>
      <c r="F49" s="17">
        <f t="shared" si="1"/>
        <v>0.19207692307692309</v>
      </c>
    </row>
    <row r="50" spans="1:6">
      <c r="A50" s="7">
        <f t="shared" si="2"/>
        <v>53000</v>
      </c>
      <c r="B50" s="7">
        <v>9098</v>
      </c>
      <c r="C50" s="7">
        <f t="shared" si="4"/>
        <v>500.39</v>
      </c>
      <c r="D50" s="7">
        <f t="shared" si="3"/>
        <v>727.84</v>
      </c>
      <c r="E50" s="8">
        <f t="shared" si="0"/>
        <v>10326.23</v>
      </c>
      <c r="F50" s="17">
        <f t="shared" si="1"/>
        <v>0.19483452830188677</v>
      </c>
    </row>
    <row r="51" spans="1:6">
      <c r="A51" s="7">
        <f t="shared" si="2"/>
        <v>54000</v>
      </c>
      <c r="B51" s="7">
        <v>9400</v>
      </c>
      <c r="C51" s="7">
        <f t="shared" si="4"/>
        <v>517</v>
      </c>
      <c r="D51" s="7">
        <f t="shared" si="3"/>
        <v>752</v>
      </c>
      <c r="E51" s="8">
        <f t="shared" si="0"/>
        <v>10669</v>
      </c>
      <c r="F51" s="17">
        <f t="shared" si="1"/>
        <v>0.19757407407407407</v>
      </c>
    </row>
    <row r="52" spans="1:6">
      <c r="A52" s="7">
        <f t="shared" si="2"/>
        <v>55000</v>
      </c>
      <c r="B52" s="7">
        <v>9702</v>
      </c>
      <c r="C52" s="7">
        <f t="shared" si="4"/>
        <v>533.61</v>
      </c>
      <c r="D52" s="7">
        <f t="shared" si="3"/>
        <v>776.16</v>
      </c>
      <c r="E52" s="8">
        <f t="shared" si="0"/>
        <v>11011.77</v>
      </c>
      <c r="F52" s="17">
        <f t="shared" si="1"/>
        <v>0.200214</v>
      </c>
    </row>
    <row r="53" spans="1:6">
      <c r="A53" s="7">
        <f t="shared" si="2"/>
        <v>56000</v>
      </c>
      <c r="B53" s="7">
        <v>10008</v>
      </c>
      <c r="C53" s="7">
        <f t="shared" si="4"/>
        <v>550.44000000000005</v>
      </c>
      <c r="D53" s="7">
        <f t="shared" si="3"/>
        <v>800.64</v>
      </c>
      <c r="E53" s="8">
        <f t="shared" si="0"/>
        <v>11359.08</v>
      </c>
      <c r="F53" s="17">
        <f t="shared" si="1"/>
        <v>0.20284071428571429</v>
      </c>
    </row>
    <row r="54" spans="1:6">
      <c r="A54" s="7">
        <f t="shared" si="2"/>
        <v>57000</v>
      </c>
      <c r="B54" s="7">
        <v>10314</v>
      </c>
      <c r="C54" s="7">
        <f t="shared" si="4"/>
        <v>567.27</v>
      </c>
      <c r="D54" s="7">
        <f t="shared" si="3"/>
        <v>825.12</v>
      </c>
      <c r="E54" s="8">
        <f t="shared" si="0"/>
        <v>11706.390000000001</v>
      </c>
      <c r="F54" s="17">
        <f t="shared" si="1"/>
        <v>0.20537526315789476</v>
      </c>
    </row>
    <row r="55" spans="1:6">
      <c r="A55" s="7">
        <f t="shared" si="2"/>
        <v>58000</v>
      </c>
      <c r="B55" s="7">
        <v>10624</v>
      </c>
      <c r="C55" s="7">
        <f t="shared" si="4"/>
        <v>584.32000000000005</v>
      </c>
      <c r="D55" s="7">
        <f t="shared" si="3"/>
        <v>849.92000000000007</v>
      </c>
      <c r="E55" s="8">
        <f t="shared" si="0"/>
        <v>12058.24</v>
      </c>
      <c r="F55" s="17">
        <f t="shared" si="1"/>
        <v>0.20790068965517242</v>
      </c>
    </row>
    <row r="56" spans="1:6">
      <c r="A56" s="7">
        <f t="shared" si="2"/>
        <v>59000</v>
      </c>
      <c r="B56" s="7">
        <v>10936</v>
      </c>
      <c r="C56" s="7">
        <f t="shared" si="4"/>
        <v>601.48</v>
      </c>
      <c r="D56" s="7">
        <f t="shared" si="3"/>
        <v>874.88</v>
      </c>
      <c r="E56" s="8">
        <f t="shared" si="0"/>
        <v>12412.359999999999</v>
      </c>
      <c r="F56" s="17">
        <f t="shared" si="1"/>
        <v>0.21037898305084743</v>
      </c>
    </row>
    <row r="57" spans="1:6">
      <c r="A57" s="7">
        <f t="shared" si="2"/>
        <v>60000</v>
      </c>
      <c r="B57" s="7">
        <v>11250</v>
      </c>
      <c r="C57" s="7">
        <f t="shared" si="4"/>
        <v>618.75</v>
      </c>
      <c r="D57" s="7">
        <f t="shared" si="3"/>
        <v>900</v>
      </c>
      <c r="E57" s="8">
        <f t="shared" si="0"/>
        <v>12768.75</v>
      </c>
      <c r="F57" s="17">
        <f t="shared" si="1"/>
        <v>0.21281249999999999</v>
      </c>
    </row>
    <row r="58" spans="1:6">
      <c r="A58" s="7">
        <f t="shared" si="2"/>
        <v>61000</v>
      </c>
      <c r="B58" s="7">
        <v>11566</v>
      </c>
      <c r="C58" s="7">
        <f t="shared" si="4"/>
        <v>636.13</v>
      </c>
      <c r="D58" s="7">
        <f t="shared" si="3"/>
        <v>925.28</v>
      </c>
      <c r="E58" s="8">
        <f t="shared" si="0"/>
        <v>13127.41</v>
      </c>
      <c r="F58" s="17">
        <f t="shared" si="1"/>
        <v>0.21520344262295082</v>
      </c>
    </row>
    <row r="59" spans="1:6">
      <c r="A59" s="7">
        <f t="shared" si="2"/>
        <v>62000</v>
      </c>
      <c r="B59" s="7">
        <v>11886</v>
      </c>
      <c r="C59" s="7">
        <f t="shared" si="4"/>
        <v>653.73</v>
      </c>
      <c r="D59" s="7">
        <f t="shared" si="3"/>
        <v>950.88</v>
      </c>
      <c r="E59" s="8">
        <f t="shared" si="0"/>
        <v>13490.609999999999</v>
      </c>
      <c r="F59" s="17">
        <f t="shared" si="1"/>
        <v>0.21759048387096772</v>
      </c>
    </row>
    <row r="60" spans="1:6">
      <c r="A60" s="7">
        <f t="shared" si="2"/>
        <v>63000</v>
      </c>
      <c r="B60" s="7">
        <v>12206</v>
      </c>
      <c r="C60" s="7">
        <f t="shared" si="4"/>
        <v>671.33</v>
      </c>
      <c r="D60" s="7">
        <f t="shared" si="3"/>
        <v>976.48</v>
      </c>
      <c r="E60" s="8">
        <f t="shared" si="0"/>
        <v>13853.81</v>
      </c>
      <c r="F60" s="17">
        <f t="shared" si="1"/>
        <v>0.21990174603174603</v>
      </c>
    </row>
    <row r="61" spans="1:6">
      <c r="A61" s="7">
        <f t="shared" si="2"/>
        <v>64000</v>
      </c>
      <c r="B61" s="7">
        <v>12530</v>
      </c>
      <c r="C61" s="7">
        <f t="shared" si="4"/>
        <v>689.15</v>
      </c>
      <c r="D61" s="7">
        <f t="shared" si="3"/>
        <v>1002.4</v>
      </c>
      <c r="E61" s="8">
        <f t="shared" si="0"/>
        <v>14221.55</v>
      </c>
      <c r="F61" s="17">
        <f t="shared" si="1"/>
        <v>0.22221171874999998</v>
      </c>
    </row>
    <row r="62" spans="1:6">
      <c r="A62" s="7">
        <f t="shared" si="2"/>
        <v>65000</v>
      </c>
      <c r="B62" s="7">
        <v>12856</v>
      </c>
      <c r="C62" s="7">
        <f t="shared" si="4"/>
        <v>707.08</v>
      </c>
      <c r="D62" s="7">
        <f t="shared" si="3"/>
        <v>1028.48</v>
      </c>
      <c r="E62" s="8">
        <f t="shared" si="0"/>
        <v>14591.56</v>
      </c>
      <c r="F62" s="17">
        <f t="shared" si="1"/>
        <v>0.22448553846153846</v>
      </c>
    </row>
    <row r="63" spans="1:6">
      <c r="A63" s="7">
        <f t="shared" si="2"/>
        <v>66000</v>
      </c>
      <c r="B63" s="7">
        <v>13184</v>
      </c>
      <c r="C63" s="7">
        <f t="shared" si="4"/>
        <v>725.12</v>
      </c>
      <c r="D63" s="7">
        <f t="shared" si="3"/>
        <v>1054.72</v>
      </c>
      <c r="E63" s="8">
        <f t="shared" si="0"/>
        <v>14963.84</v>
      </c>
      <c r="F63" s="17">
        <f t="shared" si="1"/>
        <v>0.22672484848484847</v>
      </c>
    </row>
    <row r="64" spans="1:6">
      <c r="A64" s="7">
        <f t="shared" si="2"/>
        <v>67000</v>
      </c>
      <c r="B64" s="7">
        <v>13514</v>
      </c>
      <c r="C64" s="7">
        <f t="shared" si="4"/>
        <v>743.27</v>
      </c>
      <c r="D64" s="7">
        <f t="shared" si="3"/>
        <v>1081.1200000000001</v>
      </c>
      <c r="E64" s="8">
        <f t="shared" si="0"/>
        <v>15338.390000000001</v>
      </c>
      <c r="F64" s="17">
        <f t="shared" si="1"/>
        <v>0.22893119402985077</v>
      </c>
    </row>
    <row r="65" spans="1:6">
      <c r="A65" s="7">
        <f t="shared" si="2"/>
        <v>68000</v>
      </c>
      <c r="B65" s="7">
        <v>13846</v>
      </c>
      <c r="C65" s="7">
        <f t="shared" si="4"/>
        <v>761.53</v>
      </c>
      <c r="D65" s="7">
        <f t="shared" si="3"/>
        <v>1107.68</v>
      </c>
      <c r="E65" s="8">
        <f t="shared" si="0"/>
        <v>15715.210000000001</v>
      </c>
      <c r="F65" s="17">
        <f t="shared" si="1"/>
        <v>0.23110602941176472</v>
      </c>
    </row>
    <row r="66" spans="1:6">
      <c r="A66" s="7">
        <f t="shared" si="2"/>
        <v>69000</v>
      </c>
      <c r="B66" s="7">
        <v>14180</v>
      </c>
      <c r="C66" s="7">
        <f t="shared" si="4"/>
        <v>779.9</v>
      </c>
      <c r="D66" s="7">
        <f t="shared" si="3"/>
        <v>1134.4000000000001</v>
      </c>
      <c r="E66" s="8">
        <f t="shared" si="0"/>
        <v>16094.3</v>
      </c>
      <c r="F66" s="17">
        <f t="shared" si="1"/>
        <v>0.23325072463768115</v>
      </c>
    </row>
    <row r="67" spans="1:6">
      <c r="A67" s="7">
        <f t="shared" si="2"/>
        <v>70000</v>
      </c>
      <c r="B67" s="7">
        <v>14518</v>
      </c>
      <c r="C67" s="7">
        <f t="shared" si="4"/>
        <v>798.49</v>
      </c>
      <c r="D67" s="7">
        <f t="shared" si="3"/>
        <v>1161.44</v>
      </c>
      <c r="E67" s="8">
        <f t="shared" si="0"/>
        <v>16477.93</v>
      </c>
      <c r="F67" s="17">
        <f t="shared" si="1"/>
        <v>0.235399</v>
      </c>
    </row>
    <row r="68" spans="1:6">
      <c r="A68" s="7">
        <f t="shared" si="2"/>
        <v>71000</v>
      </c>
      <c r="B68" s="7">
        <v>14858</v>
      </c>
      <c r="C68" s="7">
        <f t="shared" si="4"/>
        <v>817.19</v>
      </c>
      <c r="D68" s="7">
        <f t="shared" si="3"/>
        <v>1188.6400000000001</v>
      </c>
      <c r="E68" s="8">
        <f t="shared" si="0"/>
        <v>16863.830000000002</v>
      </c>
      <c r="F68" s="17">
        <f t="shared" si="1"/>
        <v>0.23751873239436622</v>
      </c>
    </row>
    <row r="69" spans="1:6">
      <c r="A69" s="7">
        <f t="shared" si="2"/>
        <v>72000</v>
      </c>
      <c r="B69" s="7">
        <v>15198</v>
      </c>
      <c r="C69" s="7">
        <f t="shared" si="4"/>
        <v>835.89</v>
      </c>
      <c r="D69" s="7">
        <f t="shared" si="3"/>
        <v>1215.8399999999999</v>
      </c>
      <c r="E69" s="8">
        <f t="shared" ref="E69:E132" si="5">SUM(B69:D69)</f>
        <v>17249.73</v>
      </c>
      <c r="F69" s="17">
        <f t="shared" ref="F69:F132" si="6">E69/A69</f>
        <v>0.23957958333333332</v>
      </c>
    </row>
    <row r="70" spans="1:6">
      <c r="A70" s="7">
        <f t="shared" ref="A70:A133" si="7">A69+1000</f>
        <v>73000</v>
      </c>
      <c r="B70" s="7">
        <v>15542</v>
      </c>
      <c r="C70" s="7">
        <f t="shared" si="4"/>
        <v>854.81000000000006</v>
      </c>
      <c r="D70" s="7">
        <f t="shared" si="3"/>
        <v>1243.3600000000001</v>
      </c>
      <c r="E70" s="8">
        <f t="shared" si="5"/>
        <v>17640.170000000002</v>
      </c>
      <c r="F70" s="17">
        <f t="shared" si="6"/>
        <v>0.24164616438356168</v>
      </c>
    </row>
    <row r="71" spans="1:6">
      <c r="A71" s="7">
        <f t="shared" si="7"/>
        <v>74000</v>
      </c>
      <c r="B71" s="7">
        <v>15888</v>
      </c>
      <c r="C71" s="7">
        <f t="shared" si="4"/>
        <v>873.84</v>
      </c>
      <c r="D71" s="7">
        <f t="shared" ref="D71:D134" si="8">B71*D$3</f>
        <v>1271.04</v>
      </c>
      <c r="E71" s="8">
        <f t="shared" si="5"/>
        <v>18032.88</v>
      </c>
      <c r="F71" s="17">
        <f t="shared" si="6"/>
        <v>0.24368756756756757</v>
      </c>
    </row>
    <row r="72" spans="1:6">
      <c r="A72" s="7">
        <f t="shared" si="7"/>
        <v>75000</v>
      </c>
      <c r="B72" s="7">
        <v>16238</v>
      </c>
      <c r="C72" s="7">
        <f t="shared" si="4"/>
        <v>893.09</v>
      </c>
      <c r="D72" s="7">
        <f t="shared" si="8"/>
        <v>1299.04</v>
      </c>
      <c r="E72" s="8">
        <f t="shared" si="5"/>
        <v>18430.13</v>
      </c>
      <c r="F72" s="17">
        <f t="shared" si="6"/>
        <v>0.24573506666666667</v>
      </c>
    </row>
    <row r="73" spans="1:6">
      <c r="A73" s="7">
        <f t="shared" si="7"/>
        <v>76000</v>
      </c>
      <c r="B73" s="7">
        <v>16588</v>
      </c>
      <c r="C73" s="7">
        <f t="shared" si="4"/>
        <v>912.34</v>
      </c>
      <c r="D73" s="7">
        <f t="shared" si="8"/>
        <v>1327.04</v>
      </c>
      <c r="E73" s="8">
        <f t="shared" si="5"/>
        <v>18827.38</v>
      </c>
      <c r="F73" s="17">
        <f t="shared" si="6"/>
        <v>0.24772868421052632</v>
      </c>
    </row>
    <row r="74" spans="1:6">
      <c r="A74" s="7">
        <f t="shared" si="7"/>
        <v>77000</v>
      </c>
      <c r="B74" s="7">
        <v>16942</v>
      </c>
      <c r="C74" s="7">
        <f t="shared" si="4"/>
        <v>931.81000000000006</v>
      </c>
      <c r="D74" s="7">
        <f t="shared" si="8"/>
        <v>1355.3600000000001</v>
      </c>
      <c r="E74" s="8">
        <f t="shared" si="5"/>
        <v>19229.170000000002</v>
      </c>
      <c r="F74" s="17">
        <f t="shared" si="6"/>
        <v>0.24972948051948055</v>
      </c>
    </row>
    <row r="75" spans="1:6">
      <c r="A75" s="7">
        <f t="shared" si="7"/>
        <v>78000</v>
      </c>
      <c r="B75" s="7">
        <v>17296</v>
      </c>
      <c r="C75" s="7">
        <f t="shared" si="4"/>
        <v>951.28</v>
      </c>
      <c r="D75" s="7">
        <f t="shared" si="8"/>
        <v>1383.68</v>
      </c>
      <c r="E75" s="8">
        <f t="shared" si="5"/>
        <v>19630.96</v>
      </c>
      <c r="F75" s="17">
        <f t="shared" si="6"/>
        <v>0.25167897435897435</v>
      </c>
    </row>
    <row r="76" spans="1:6">
      <c r="A76" s="7">
        <f t="shared" si="7"/>
        <v>79000</v>
      </c>
      <c r="B76" s="7">
        <v>17654</v>
      </c>
      <c r="C76" s="7">
        <f t="shared" si="4"/>
        <v>970.97</v>
      </c>
      <c r="D76" s="7">
        <f t="shared" si="8"/>
        <v>1412.32</v>
      </c>
      <c r="E76" s="8">
        <f t="shared" si="5"/>
        <v>20037.29</v>
      </c>
      <c r="F76" s="17">
        <f t="shared" si="6"/>
        <v>0.25363658227848102</v>
      </c>
    </row>
    <row r="77" spans="1:6">
      <c r="A77" s="7">
        <f t="shared" si="7"/>
        <v>80000</v>
      </c>
      <c r="B77" s="7">
        <v>18014</v>
      </c>
      <c r="C77" s="7">
        <f t="shared" si="4"/>
        <v>990.77</v>
      </c>
      <c r="D77" s="7">
        <f t="shared" si="8"/>
        <v>1441.1200000000001</v>
      </c>
      <c r="E77" s="8">
        <f t="shared" si="5"/>
        <v>20445.89</v>
      </c>
      <c r="F77" s="17">
        <f t="shared" si="6"/>
        <v>0.25557362499999997</v>
      </c>
    </row>
    <row r="78" spans="1:6">
      <c r="A78" s="7">
        <f t="shared" si="7"/>
        <v>81000</v>
      </c>
      <c r="B78" s="10">
        <v>18376</v>
      </c>
      <c r="C78" s="7">
        <f t="shared" si="4"/>
        <v>1010.68</v>
      </c>
      <c r="D78" s="7">
        <f t="shared" si="8"/>
        <v>1470.08</v>
      </c>
      <c r="E78" s="8">
        <f t="shared" si="5"/>
        <v>20856.760000000002</v>
      </c>
      <c r="F78" s="17">
        <f t="shared" si="6"/>
        <v>0.25749086419753087</v>
      </c>
    </row>
    <row r="79" spans="1:6">
      <c r="A79" s="7">
        <f t="shared" si="7"/>
        <v>82000</v>
      </c>
      <c r="B79" s="10">
        <v>18740</v>
      </c>
      <c r="C79" s="7">
        <f t="shared" si="4"/>
        <v>1030.7</v>
      </c>
      <c r="D79" s="7">
        <f t="shared" si="8"/>
        <v>1499.2</v>
      </c>
      <c r="E79" s="8">
        <f t="shared" si="5"/>
        <v>21269.9</v>
      </c>
      <c r="F79" s="17">
        <f t="shared" si="6"/>
        <v>0.25938902439024392</v>
      </c>
    </row>
    <row r="80" spans="1:6">
      <c r="A80" s="7">
        <f t="shared" si="7"/>
        <v>83000</v>
      </c>
      <c r="B80" s="10">
        <v>19108</v>
      </c>
      <c r="C80" s="7">
        <f t="shared" si="4"/>
        <v>1050.94</v>
      </c>
      <c r="D80" s="7">
        <f t="shared" si="8"/>
        <v>1528.64</v>
      </c>
      <c r="E80" s="8">
        <f t="shared" si="5"/>
        <v>21687.579999999998</v>
      </c>
      <c r="F80" s="17">
        <f t="shared" si="6"/>
        <v>0.26129614457831324</v>
      </c>
    </row>
    <row r="81" spans="1:6">
      <c r="A81" s="7">
        <f t="shared" si="7"/>
        <v>84000</v>
      </c>
      <c r="B81" s="10">
        <v>19476</v>
      </c>
      <c r="C81" s="7">
        <f t="shared" si="4"/>
        <v>1071.18</v>
      </c>
      <c r="D81" s="7">
        <f t="shared" si="8"/>
        <v>1558.08</v>
      </c>
      <c r="E81" s="8">
        <f t="shared" si="5"/>
        <v>22105.260000000002</v>
      </c>
      <c r="F81" s="17">
        <f t="shared" si="6"/>
        <v>0.26315785714285717</v>
      </c>
    </row>
    <row r="82" spans="1:6">
      <c r="A82" s="7">
        <f t="shared" si="7"/>
        <v>85000</v>
      </c>
      <c r="B82" s="10">
        <v>19848</v>
      </c>
      <c r="C82" s="7">
        <f t="shared" si="4"/>
        <v>1091.6400000000001</v>
      </c>
      <c r="D82" s="7">
        <f t="shared" si="8"/>
        <v>1587.8400000000001</v>
      </c>
      <c r="E82" s="8">
        <f t="shared" si="5"/>
        <v>22527.48</v>
      </c>
      <c r="F82" s="17">
        <f t="shared" si="6"/>
        <v>0.26502917647058821</v>
      </c>
    </row>
    <row r="83" spans="1:6">
      <c r="A83" s="7">
        <f t="shared" si="7"/>
        <v>86000</v>
      </c>
      <c r="B83" s="10">
        <v>20222</v>
      </c>
      <c r="C83" s="7">
        <f t="shared" si="4"/>
        <v>1112.21</v>
      </c>
      <c r="D83" s="7">
        <f t="shared" si="8"/>
        <v>1617.76</v>
      </c>
      <c r="E83" s="8">
        <f t="shared" si="5"/>
        <v>22951.969999999998</v>
      </c>
      <c r="F83" s="17">
        <f t="shared" si="6"/>
        <v>0.26688337209302321</v>
      </c>
    </row>
    <row r="84" spans="1:6">
      <c r="A84" s="7">
        <f t="shared" si="7"/>
        <v>87000</v>
      </c>
      <c r="B84" s="10">
        <v>20598</v>
      </c>
      <c r="C84" s="7">
        <f t="shared" si="4"/>
        <v>1132.8900000000001</v>
      </c>
      <c r="D84" s="7">
        <f t="shared" si="8"/>
        <v>1647.8400000000001</v>
      </c>
      <c r="E84" s="8">
        <f t="shared" si="5"/>
        <v>23378.73</v>
      </c>
      <c r="F84" s="17">
        <f t="shared" si="6"/>
        <v>0.26872103448275864</v>
      </c>
    </row>
    <row r="85" spans="1:6">
      <c r="A85" s="7">
        <f t="shared" si="7"/>
        <v>88000</v>
      </c>
      <c r="B85" s="10">
        <v>20976</v>
      </c>
      <c r="C85" s="7">
        <f t="shared" si="4"/>
        <v>1153.68</v>
      </c>
      <c r="D85" s="7">
        <f t="shared" si="8"/>
        <v>1678.08</v>
      </c>
      <c r="E85" s="8">
        <f t="shared" si="5"/>
        <v>23807.760000000002</v>
      </c>
      <c r="F85" s="17">
        <f t="shared" si="6"/>
        <v>0.27054272727272732</v>
      </c>
    </row>
    <row r="86" spans="1:6">
      <c r="A86" s="7">
        <f t="shared" si="7"/>
        <v>89000</v>
      </c>
      <c r="B86" s="10">
        <v>21356</v>
      </c>
      <c r="C86" s="7">
        <f t="shared" si="4"/>
        <v>1174.58</v>
      </c>
      <c r="D86" s="7">
        <f t="shared" si="8"/>
        <v>1708.48</v>
      </c>
      <c r="E86" s="8">
        <f t="shared" si="5"/>
        <v>24239.06</v>
      </c>
      <c r="F86" s="17">
        <f t="shared" si="6"/>
        <v>0.27234898876404495</v>
      </c>
    </row>
    <row r="87" spans="1:6">
      <c r="A87" s="7">
        <f t="shared" si="7"/>
        <v>90000</v>
      </c>
      <c r="B87" s="10">
        <v>21740</v>
      </c>
      <c r="C87" s="7">
        <f t="shared" si="4"/>
        <v>1195.7</v>
      </c>
      <c r="D87" s="7">
        <f t="shared" si="8"/>
        <v>1739.2</v>
      </c>
      <c r="E87" s="8">
        <f t="shared" si="5"/>
        <v>24674.9</v>
      </c>
      <c r="F87" s="17">
        <f t="shared" si="6"/>
        <v>0.27416555555555555</v>
      </c>
    </row>
    <row r="88" spans="1:6">
      <c r="A88" s="7">
        <f t="shared" si="7"/>
        <v>91000</v>
      </c>
      <c r="B88" s="10">
        <v>22124</v>
      </c>
      <c r="C88" s="7">
        <f t="shared" si="4"/>
        <v>1216.82</v>
      </c>
      <c r="D88" s="7">
        <f t="shared" si="8"/>
        <v>1769.92</v>
      </c>
      <c r="E88" s="8">
        <f t="shared" si="5"/>
        <v>25110.739999999998</v>
      </c>
      <c r="F88" s="17">
        <f t="shared" si="6"/>
        <v>0.27594219780219775</v>
      </c>
    </row>
    <row r="89" spans="1:6">
      <c r="A89" s="7">
        <f t="shared" si="7"/>
        <v>92000</v>
      </c>
      <c r="B89" s="10">
        <v>22512</v>
      </c>
      <c r="C89" s="7">
        <f t="shared" si="4"/>
        <v>1238.1600000000001</v>
      </c>
      <c r="D89" s="7">
        <f t="shared" si="8"/>
        <v>1800.96</v>
      </c>
      <c r="E89" s="8">
        <f t="shared" si="5"/>
        <v>25551.119999999999</v>
      </c>
      <c r="F89" s="17">
        <f t="shared" si="6"/>
        <v>0.27772956521739128</v>
      </c>
    </row>
    <row r="90" spans="1:6">
      <c r="A90" s="7">
        <f t="shared" si="7"/>
        <v>93000</v>
      </c>
      <c r="B90" s="10">
        <v>22902</v>
      </c>
      <c r="C90" s="7">
        <f t="shared" si="4"/>
        <v>1259.6099999999999</v>
      </c>
      <c r="D90" s="7">
        <f t="shared" si="8"/>
        <v>1832.16</v>
      </c>
      <c r="E90" s="8">
        <f t="shared" si="5"/>
        <v>25993.77</v>
      </c>
      <c r="F90" s="17">
        <f t="shared" si="6"/>
        <v>0.27950290322580645</v>
      </c>
    </row>
    <row r="91" spans="1:6">
      <c r="A91" s="7">
        <f t="shared" si="7"/>
        <v>94000</v>
      </c>
      <c r="B91" s="10">
        <v>23294</v>
      </c>
      <c r="C91" s="7">
        <f t="shared" ref="C91:C154" si="9">B91*C$3</f>
        <v>1281.17</v>
      </c>
      <c r="D91" s="7">
        <f t="shared" si="8"/>
        <v>1863.52</v>
      </c>
      <c r="E91" s="8">
        <f t="shared" si="5"/>
        <v>26438.69</v>
      </c>
      <c r="F91" s="17">
        <f t="shared" si="6"/>
        <v>0.28126265957446805</v>
      </c>
    </row>
    <row r="92" spans="1:6">
      <c r="A92" s="7">
        <f t="shared" si="7"/>
        <v>95000</v>
      </c>
      <c r="B92" s="3">
        <v>23688</v>
      </c>
      <c r="C92" s="7">
        <f t="shared" si="9"/>
        <v>1302.8399999999999</v>
      </c>
      <c r="D92" s="7">
        <f t="shared" si="8"/>
        <v>1895.04</v>
      </c>
      <c r="E92" s="8">
        <f t="shared" si="5"/>
        <v>26885.88</v>
      </c>
      <c r="F92" s="17">
        <f t="shared" si="6"/>
        <v>0.28300926315789476</v>
      </c>
    </row>
    <row r="93" spans="1:6">
      <c r="A93" s="7">
        <f t="shared" si="7"/>
        <v>96000</v>
      </c>
      <c r="B93" s="10">
        <v>24084</v>
      </c>
      <c r="C93" s="7">
        <f t="shared" si="9"/>
        <v>1324.6200000000001</v>
      </c>
      <c r="D93" s="7">
        <f t="shared" si="8"/>
        <v>1926.72</v>
      </c>
      <c r="E93" s="8">
        <f t="shared" si="5"/>
        <v>27335.34</v>
      </c>
      <c r="F93" s="17">
        <f t="shared" si="6"/>
        <v>0.28474312499999999</v>
      </c>
    </row>
    <row r="94" spans="1:6">
      <c r="A94" s="7">
        <f t="shared" si="7"/>
        <v>97000</v>
      </c>
      <c r="B94" s="10">
        <v>24482</v>
      </c>
      <c r="C94" s="7">
        <f t="shared" si="9"/>
        <v>1346.51</v>
      </c>
      <c r="D94" s="7">
        <f t="shared" si="8"/>
        <v>1958.56</v>
      </c>
      <c r="E94" s="8">
        <f t="shared" si="5"/>
        <v>27787.07</v>
      </c>
      <c r="F94" s="17">
        <f t="shared" si="6"/>
        <v>0.28646463917525772</v>
      </c>
    </row>
    <row r="95" spans="1:6">
      <c r="A95" s="7">
        <f t="shared" si="7"/>
        <v>98000</v>
      </c>
      <c r="B95" s="10">
        <v>24884</v>
      </c>
      <c r="C95" s="7">
        <f t="shared" si="9"/>
        <v>1368.6200000000001</v>
      </c>
      <c r="D95" s="7">
        <f t="shared" si="8"/>
        <v>1990.72</v>
      </c>
      <c r="E95" s="8">
        <f t="shared" si="5"/>
        <v>28243.34</v>
      </c>
      <c r="F95" s="17">
        <f t="shared" si="6"/>
        <v>0.28819734693877552</v>
      </c>
    </row>
    <row r="96" spans="1:6">
      <c r="A96" s="7">
        <f t="shared" si="7"/>
        <v>99000</v>
      </c>
      <c r="B96" s="10">
        <v>25288</v>
      </c>
      <c r="C96" s="7">
        <f t="shared" si="9"/>
        <v>1390.84</v>
      </c>
      <c r="D96" s="7">
        <f t="shared" si="8"/>
        <v>2023.04</v>
      </c>
      <c r="E96" s="8">
        <f t="shared" si="5"/>
        <v>28701.88</v>
      </c>
      <c r="F96" s="17">
        <f t="shared" si="6"/>
        <v>0.28991797979797979</v>
      </c>
    </row>
    <row r="97" spans="1:6">
      <c r="A97" s="7">
        <f t="shared" si="7"/>
        <v>100000</v>
      </c>
      <c r="B97" s="10">
        <v>25694</v>
      </c>
      <c r="C97" s="7">
        <f t="shared" si="9"/>
        <v>1413.17</v>
      </c>
      <c r="D97" s="7">
        <f t="shared" si="8"/>
        <v>2055.52</v>
      </c>
      <c r="E97" s="8">
        <f t="shared" si="5"/>
        <v>29162.69</v>
      </c>
      <c r="F97" s="17">
        <f t="shared" si="6"/>
        <v>0.29162689999999997</v>
      </c>
    </row>
    <row r="98" spans="1:6">
      <c r="A98" s="7">
        <f t="shared" si="7"/>
        <v>101000</v>
      </c>
      <c r="B98" s="10">
        <v>26102</v>
      </c>
      <c r="C98" s="7">
        <f t="shared" si="9"/>
        <v>1435.61</v>
      </c>
      <c r="D98" s="7">
        <f t="shared" si="8"/>
        <v>2088.16</v>
      </c>
      <c r="E98" s="8">
        <f t="shared" si="5"/>
        <v>29625.77</v>
      </c>
      <c r="F98" s="17">
        <f t="shared" si="6"/>
        <v>0.29332445544554459</v>
      </c>
    </row>
    <row r="99" spans="1:6">
      <c r="A99" s="7">
        <f t="shared" si="7"/>
        <v>102000</v>
      </c>
      <c r="B99" s="10">
        <v>26512</v>
      </c>
      <c r="C99" s="7">
        <f t="shared" si="9"/>
        <v>1458.16</v>
      </c>
      <c r="D99" s="7">
        <f t="shared" si="8"/>
        <v>2120.96</v>
      </c>
      <c r="E99" s="8">
        <f t="shared" si="5"/>
        <v>30091.119999999999</v>
      </c>
      <c r="F99" s="17">
        <f t="shared" si="6"/>
        <v>0.29501098039215684</v>
      </c>
    </row>
    <row r="100" spans="1:6">
      <c r="A100" s="7">
        <f t="shared" si="7"/>
        <v>103000</v>
      </c>
      <c r="B100" s="10">
        <v>26924</v>
      </c>
      <c r="C100" s="7">
        <f t="shared" si="9"/>
        <v>1480.82</v>
      </c>
      <c r="D100" s="7">
        <f t="shared" si="8"/>
        <v>2153.92</v>
      </c>
      <c r="E100" s="8">
        <f t="shared" si="5"/>
        <v>30558.739999999998</v>
      </c>
      <c r="F100" s="17">
        <f t="shared" si="6"/>
        <v>0.29668679611650484</v>
      </c>
    </row>
    <row r="101" spans="1:6">
      <c r="A101" s="7">
        <f t="shared" si="7"/>
        <v>104000</v>
      </c>
      <c r="B101" s="10">
        <v>27338</v>
      </c>
      <c r="C101" s="7">
        <f t="shared" si="9"/>
        <v>1503.59</v>
      </c>
      <c r="D101" s="7">
        <f t="shared" si="8"/>
        <v>2187.04</v>
      </c>
      <c r="E101" s="8">
        <f t="shared" si="5"/>
        <v>31028.63</v>
      </c>
      <c r="F101" s="17">
        <f t="shared" si="6"/>
        <v>0.29835221153846153</v>
      </c>
    </row>
    <row r="102" spans="1:6">
      <c r="A102" s="7">
        <f t="shared" si="7"/>
        <v>105000</v>
      </c>
      <c r="B102" s="10">
        <v>27756</v>
      </c>
      <c r="C102" s="7">
        <f t="shared" si="9"/>
        <v>1526.58</v>
      </c>
      <c r="D102" s="7">
        <f t="shared" si="8"/>
        <v>2220.48</v>
      </c>
      <c r="E102" s="8">
        <f t="shared" si="5"/>
        <v>31503.06</v>
      </c>
      <c r="F102" s="17">
        <f t="shared" si="6"/>
        <v>0.30002914285714288</v>
      </c>
    </row>
    <row r="103" spans="1:6">
      <c r="A103" s="7">
        <f t="shared" si="7"/>
        <v>106000</v>
      </c>
      <c r="B103" s="10">
        <v>28176</v>
      </c>
      <c r="C103" s="7">
        <f t="shared" si="9"/>
        <v>1549.68</v>
      </c>
      <c r="D103" s="7">
        <f t="shared" si="8"/>
        <v>2254.08</v>
      </c>
      <c r="E103" s="8">
        <f t="shared" si="5"/>
        <v>31979.760000000002</v>
      </c>
      <c r="F103" s="17">
        <f t="shared" si="6"/>
        <v>0.30169584905660379</v>
      </c>
    </row>
    <row r="104" spans="1:6">
      <c r="A104" s="7">
        <f t="shared" si="7"/>
        <v>107000</v>
      </c>
      <c r="B104" s="10">
        <v>28596</v>
      </c>
      <c r="C104" s="7">
        <f t="shared" si="9"/>
        <v>1572.78</v>
      </c>
      <c r="D104" s="7">
        <f t="shared" si="8"/>
        <v>2287.6799999999998</v>
      </c>
      <c r="E104" s="8">
        <f t="shared" si="5"/>
        <v>32456.46</v>
      </c>
      <c r="F104" s="17">
        <f t="shared" si="6"/>
        <v>0.30333140186915886</v>
      </c>
    </row>
    <row r="105" spans="1:6">
      <c r="A105" s="7">
        <f t="shared" si="7"/>
        <v>108000</v>
      </c>
      <c r="B105" s="10">
        <v>29016</v>
      </c>
      <c r="C105" s="7">
        <f t="shared" si="9"/>
        <v>1595.88</v>
      </c>
      <c r="D105" s="7">
        <f t="shared" si="8"/>
        <v>2321.2800000000002</v>
      </c>
      <c r="E105" s="8">
        <f t="shared" si="5"/>
        <v>32933.160000000003</v>
      </c>
      <c r="F105" s="17">
        <f t="shared" si="6"/>
        <v>0.30493666666666669</v>
      </c>
    </row>
    <row r="106" spans="1:6">
      <c r="A106" s="7">
        <f t="shared" si="7"/>
        <v>109000</v>
      </c>
      <c r="B106" s="10">
        <v>29436</v>
      </c>
      <c r="C106" s="7">
        <f t="shared" si="9"/>
        <v>1618.98</v>
      </c>
      <c r="D106" s="7">
        <f t="shared" si="8"/>
        <v>2354.88</v>
      </c>
      <c r="E106" s="8">
        <f t="shared" si="5"/>
        <v>33409.86</v>
      </c>
      <c r="F106" s="17">
        <f t="shared" si="6"/>
        <v>0.30651247706422019</v>
      </c>
    </row>
    <row r="107" spans="1:6">
      <c r="A107" s="7">
        <f t="shared" si="7"/>
        <v>110000</v>
      </c>
      <c r="B107" s="10">
        <v>29856</v>
      </c>
      <c r="C107" s="7">
        <f t="shared" si="9"/>
        <v>1642.08</v>
      </c>
      <c r="D107" s="7">
        <f t="shared" si="8"/>
        <v>2388.48</v>
      </c>
      <c r="E107" s="8">
        <f t="shared" si="5"/>
        <v>33886.560000000005</v>
      </c>
      <c r="F107" s="17">
        <f t="shared" si="6"/>
        <v>0.30805963636363642</v>
      </c>
    </row>
    <row r="108" spans="1:6">
      <c r="A108" s="7">
        <f t="shared" si="7"/>
        <v>111000</v>
      </c>
      <c r="B108" s="10">
        <v>30276</v>
      </c>
      <c r="C108" s="7">
        <f t="shared" si="9"/>
        <v>1665.18</v>
      </c>
      <c r="D108" s="7">
        <f t="shared" si="8"/>
        <v>2422.08</v>
      </c>
      <c r="E108" s="8">
        <f t="shared" si="5"/>
        <v>34363.26</v>
      </c>
      <c r="F108" s="17">
        <f t="shared" si="6"/>
        <v>0.30957891891891892</v>
      </c>
    </row>
    <row r="109" spans="1:6">
      <c r="A109" s="7">
        <f t="shared" si="7"/>
        <v>112000</v>
      </c>
      <c r="B109" s="10">
        <v>30696</v>
      </c>
      <c r="C109" s="7">
        <f t="shared" si="9"/>
        <v>1688.28</v>
      </c>
      <c r="D109" s="7">
        <f t="shared" si="8"/>
        <v>2455.6799999999998</v>
      </c>
      <c r="E109" s="8">
        <f t="shared" si="5"/>
        <v>34839.96</v>
      </c>
      <c r="F109" s="17">
        <f t="shared" si="6"/>
        <v>0.31107107142857143</v>
      </c>
    </row>
    <row r="110" spans="1:6">
      <c r="A110" s="7">
        <f t="shared" si="7"/>
        <v>113000</v>
      </c>
      <c r="B110" s="3">
        <v>31116</v>
      </c>
      <c r="C110" s="7">
        <f t="shared" si="9"/>
        <v>1711.38</v>
      </c>
      <c r="D110" s="7">
        <f t="shared" si="8"/>
        <v>2489.2800000000002</v>
      </c>
      <c r="E110" s="8">
        <f t="shared" si="5"/>
        <v>35316.659999999996</v>
      </c>
      <c r="F110" s="17">
        <f t="shared" si="6"/>
        <v>0.31253681415929202</v>
      </c>
    </row>
    <row r="111" spans="1:6">
      <c r="A111" s="7">
        <f t="shared" si="7"/>
        <v>114000</v>
      </c>
      <c r="B111" s="10">
        <v>31536</v>
      </c>
      <c r="C111" s="7">
        <f t="shared" si="9"/>
        <v>1734.48</v>
      </c>
      <c r="D111" s="7">
        <f t="shared" si="8"/>
        <v>2522.88</v>
      </c>
      <c r="E111" s="8">
        <f t="shared" si="5"/>
        <v>35793.360000000001</v>
      </c>
      <c r="F111" s="17">
        <f t="shared" si="6"/>
        <v>0.31397684210526317</v>
      </c>
    </row>
    <row r="112" spans="1:6">
      <c r="A112" s="7">
        <f t="shared" si="7"/>
        <v>115000</v>
      </c>
      <c r="B112" s="10">
        <v>31956</v>
      </c>
      <c r="C112" s="7">
        <f t="shared" si="9"/>
        <v>1757.58</v>
      </c>
      <c r="D112" s="7">
        <f t="shared" si="8"/>
        <v>2556.48</v>
      </c>
      <c r="E112" s="8">
        <f t="shared" si="5"/>
        <v>36270.060000000005</v>
      </c>
      <c r="F112" s="17">
        <f t="shared" si="6"/>
        <v>0.31539182608695654</v>
      </c>
    </row>
    <row r="113" spans="1:6">
      <c r="A113" s="7">
        <f t="shared" si="7"/>
        <v>116000</v>
      </c>
      <c r="B113" s="10">
        <v>32376</v>
      </c>
      <c r="C113" s="7">
        <f t="shared" si="9"/>
        <v>1780.68</v>
      </c>
      <c r="D113" s="7">
        <f t="shared" si="8"/>
        <v>2590.08</v>
      </c>
      <c r="E113" s="8">
        <f t="shared" si="5"/>
        <v>36746.76</v>
      </c>
      <c r="F113" s="17">
        <f t="shared" si="6"/>
        <v>0.31678241379310346</v>
      </c>
    </row>
    <row r="114" spans="1:6">
      <c r="A114" s="7">
        <f t="shared" si="7"/>
        <v>117000</v>
      </c>
      <c r="B114" s="10">
        <v>32796</v>
      </c>
      <c r="C114" s="7">
        <f t="shared" si="9"/>
        <v>1803.78</v>
      </c>
      <c r="D114" s="7">
        <f t="shared" si="8"/>
        <v>2623.68</v>
      </c>
      <c r="E114" s="8">
        <f t="shared" si="5"/>
        <v>37223.46</v>
      </c>
      <c r="F114" s="17">
        <f t="shared" si="6"/>
        <v>0.31814923076923074</v>
      </c>
    </row>
    <row r="115" spans="1:6">
      <c r="A115" s="7">
        <f t="shared" si="7"/>
        <v>118000</v>
      </c>
      <c r="B115" s="3">
        <v>33216</v>
      </c>
      <c r="C115" s="7">
        <f t="shared" si="9"/>
        <v>1826.88</v>
      </c>
      <c r="D115" s="7">
        <f t="shared" si="8"/>
        <v>2657.28</v>
      </c>
      <c r="E115" s="8">
        <f t="shared" si="5"/>
        <v>37700.159999999996</v>
      </c>
      <c r="F115" s="17">
        <f t="shared" si="6"/>
        <v>0.31949288135593218</v>
      </c>
    </row>
    <row r="116" spans="1:6">
      <c r="A116" s="7">
        <f t="shared" si="7"/>
        <v>119000</v>
      </c>
      <c r="B116" s="10">
        <v>33636</v>
      </c>
      <c r="C116" s="7">
        <f t="shared" si="9"/>
        <v>1849.98</v>
      </c>
      <c r="D116" s="7">
        <f t="shared" si="8"/>
        <v>2690.88</v>
      </c>
      <c r="E116" s="8">
        <f t="shared" si="5"/>
        <v>38176.86</v>
      </c>
      <c r="F116" s="17">
        <f t="shared" si="6"/>
        <v>0.32081394957983195</v>
      </c>
    </row>
    <row r="117" spans="1:6">
      <c r="A117" s="7">
        <f t="shared" si="7"/>
        <v>120000</v>
      </c>
      <c r="B117" s="10">
        <v>34056</v>
      </c>
      <c r="C117" s="7">
        <f t="shared" si="9"/>
        <v>1873.08</v>
      </c>
      <c r="D117" s="7">
        <f t="shared" si="8"/>
        <v>2724.48</v>
      </c>
      <c r="E117" s="8">
        <f t="shared" si="5"/>
        <v>38653.560000000005</v>
      </c>
      <c r="F117" s="17">
        <f t="shared" si="6"/>
        <v>0.32211300000000004</v>
      </c>
    </row>
    <row r="118" spans="1:6">
      <c r="A118" s="7">
        <f t="shared" si="7"/>
        <v>121000</v>
      </c>
      <c r="B118" s="10">
        <v>34476</v>
      </c>
      <c r="C118" s="7">
        <f t="shared" si="9"/>
        <v>1896.18</v>
      </c>
      <c r="D118" s="7">
        <f t="shared" si="8"/>
        <v>2758.08</v>
      </c>
      <c r="E118" s="8">
        <f t="shared" si="5"/>
        <v>39130.26</v>
      </c>
      <c r="F118" s="17">
        <f t="shared" si="6"/>
        <v>0.32339057851239672</v>
      </c>
    </row>
    <row r="119" spans="1:6">
      <c r="A119" s="7">
        <f t="shared" si="7"/>
        <v>122000</v>
      </c>
      <c r="B119" s="10">
        <v>34896</v>
      </c>
      <c r="C119" s="7">
        <f t="shared" si="9"/>
        <v>1919.28</v>
      </c>
      <c r="D119" s="7">
        <f t="shared" si="8"/>
        <v>2791.68</v>
      </c>
      <c r="E119" s="8">
        <f t="shared" si="5"/>
        <v>39606.959999999999</v>
      </c>
      <c r="F119" s="17">
        <f t="shared" si="6"/>
        <v>0.32464721311475409</v>
      </c>
    </row>
    <row r="120" spans="1:6">
      <c r="A120" s="7">
        <f t="shared" si="7"/>
        <v>123000</v>
      </c>
      <c r="B120" s="10">
        <v>35316</v>
      </c>
      <c r="C120" s="7">
        <f t="shared" si="9"/>
        <v>1942.38</v>
      </c>
      <c r="D120" s="7">
        <f t="shared" si="8"/>
        <v>2825.28</v>
      </c>
      <c r="E120" s="8">
        <f t="shared" si="5"/>
        <v>40083.659999999996</v>
      </c>
      <c r="F120" s="17">
        <f t="shared" si="6"/>
        <v>0.32588341463414633</v>
      </c>
    </row>
    <row r="121" spans="1:6">
      <c r="A121" s="7">
        <f t="shared" si="7"/>
        <v>124000</v>
      </c>
      <c r="B121" s="3">
        <v>35736</v>
      </c>
      <c r="C121" s="7">
        <f t="shared" si="9"/>
        <v>1965.48</v>
      </c>
      <c r="D121" s="7">
        <f t="shared" si="8"/>
        <v>2858.88</v>
      </c>
      <c r="E121" s="8">
        <f t="shared" si="5"/>
        <v>40560.36</v>
      </c>
      <c r="F121" s="17">
        <f t="shared" si="6"/>
        <v>0.32709967741935486</v>
      </c>
    </row>
    <row r="122" spans="1:6">
      <c r="A122" s="7">
        <f t="shared" si="7"/>
        <v>125000</v>
      </c>
      <c r="B122" s="10">
        <v>36156</v>
      </c>
      <c r="C122" s="7">
        <f t="shared" si="9"/>
        <v>1988.58</v>
      </c>
      <c r="D122" s="7">
        <f t="shared" si="8"/>
        <v>2892.48</v>
      </c>
      <c r="E122" s="8">
        <f t="shared" si="5"/>
        <v>41037.060000000005</v>
      </c>
      <c r="F122" s="17">
        <f t="shared" si="6"/>
        <v>0.32829648000000006</v>
      </c>
    </row>
    <row r="123" spans="1:6">
      <c r="A123" s="7">
        <f t="shared" si="7"/>
        <v>126000</v>
      </c>
      <c r="B123" s="10">
        <v>36576</v>
      </c>
      <c r="C123" s="7">
        <f t="shared" si="9"/>
        <v>2011.68</v>
      </c>
      <c r="D123" s="7">
        <f t="shared" si="8"/>
        <v>2926.08</v>
      </c>
      <c r="E123" s="8">
        <f t="shared" si="5"/>
        <v>41513.760000000002</v>
      </c>
      <c r="F123" s="17">
        <f t="shared" si="6"/>
        <v>0.32947428571428572</v>
      </c>
    </row>
    <row r="124" spans="1:6">
      <c r="A124" s="7">
        <f t="shared" si="7"/>
        <v>127000</v>
      </c>
      <c r="B124" s="10">
        <v>36996</v>
      </c>
      <c r="C124" s="7">
        <f t="shared" si="9"/>
        <v>2034.78</v>
      </c>
      <c r="D124" s="7">
        <f t="shared" si="8"/>
        <v>2959.68</v>
      </c>
      <c r="E124" s="8">
        <f t="shared" si="5"/>
        <v>41990.46</v>
      </c>
      <c r="F124" s="17">
        <f t="shared" si="6"/>
        <v>0.33063354330708661</v>
      </c>
    </row>
    <row r="125" spans="1:6">
      <c r="A125" s="7">
        <f t="shared" si="7"/>
        <v>128000</v>
      </c>
      <c r="B125" s="10">
        <v>37416</v>
      </c>
      <c r="C125" s="7">
        <f t="shared" si="9"/>
        <v>2057.88</v>
      </c>
      <c r="D125" s="7">
        <f t="shared" si="8"/>
        <v>2993.28</v>
      </c>
      <c r="E125" s="8">
        <f t="shared" si="5"/>
        <v>42467.159999999996</v>
      </c>
      <c r="F125" s="17">
        <f t="shared" si="6"/>
        <v>0.33177468749999994</v>
      </c>
    </row>
    <row r="126" spans="1:6">
      <c r="A126" s="7">
        <f t="shared" si="7"/>
        <v>129000</v>
      </c>
      <c r="B126" s="3">
        <v>37836</v>
      </c>
      <c r="C126" s="7">
        <f t="shared" si="9"/>
        <v>2080.98</v>
      </c>
      <c r="D126" s="7">
        <f t="shared" si="8"/>
        <v>3026.88</v>
      </c>
      <c r="E126" s="8">
        <f t="shared" si="5"/>
        <v>42943.86</v>
      </c>
      <c r="F126" s="17">
        <f t="shared" si="6"/>
        <v>0.33289813953488373</v>
      </c>
    </row>
    <row r="127" spans="1:6">
      <c r="A127" s="7">
        <f t="shared" si="7"/>
        <v>130000</v>
      </c>
      <c r="B127" s="10">
        <v>38256</v>
      </c>
      <c r="C127" s="7">
        <f t="shared" si="9"/>
        <v>2104.08</v>
      </c>
      <c r="D127" s="7">
        <f t="shared" si="8"/>
        <v>3060.48</v>
      </c>
      <c r="E127" s="8">
        <f t="shared" si="5"/>
        <v>43420.560000000005</v>
      </c>
      <c r="F127" s="17">
        <f t="shared" si="6"/>
        <v>0.33400430769230771</v>
      </c>
    </row>
    <row r="128" spans="1:6">
      <c r="A128" s="7">
        <f t="shared" si="7"/>
        <v>131000</v>
      </c>
      <c r="B128" s="10">
        <v>38676</v>
      </c>
      <c r="C128" s="7">
        <f t="shared" si="9"/>
        <v>2127.1799999999998</v>
      </c>
      <c r="D128" s="7">
        <f t="shared" si="8"/>
        <v>3094.08</v>
      </c>
      <c r="E128" s="8">
        <f t="shared" si="5"/>
        <v>43897.26</v>
      </c>
      <c r="F128" s="17">
        <f t="shared" si="6"/>
        <v>0.33509358778625958</v>
      </c>
    </row>
    <row r="129" spans="1:6">
      <c r="A129" s="7">
        <f t="shared" si="7"/>
        <v>132000</v>
      </c>
      <c r="B129" s="10">
        <v>39096</v>
      </c>
      <c r="C129" s="7">
        <f t="shared" si="9"/>
        <v>2150.2800000000002</v>
      </c>
      <c r="D129" s="7">
        <f t="shared" si="8"/>
        <v>3127.6800000000003</v>
      </c>
      <c r="E129" s="8">
        <f t="shared" si="5"/>
        <v>44373.96</v>
      </c>
      <c r="F129" s="17">
        <f t="shared" si="6"/>
        <v>0.33616636363636365</v>
      </c>
    </row>
    <row r="130" spans="1:6">
      <c r="A130" s="7">
        <f t="shared" si="7"/>
        <v>133000</v>
      </c>
      <c r="B130" s="10">
        <v>39516</v>
      </c>
      <c r="C130" s="7">
        <f t="shared" si="9"/>
        <v>2173.38</v>
      </c>
      <c r="D130" s="7">
        <f t="shared" si="8"/>
        <v>3161.28</v>
      </c>
      <c r="E130" s="8">
        <f t="shared" si="5"/>
        <v>44850.659999999996</v>
      </c>
      <c r="F130" s="17">
        <f t="shared" si="6"/>
        <v>0.33722300751879697</v>
      </c>
    </row>
    <row r="131" spans="1:6">
      <c r="A131" s="7">
        <f t="shared" si="7"/>
        <v>134000</v>
      </c>
      <c r="B131" s="10">
        <v>39936</v>
      </c>
      <c r="C131" s="7">
        <f t="shared" si="9"/>
        <v>2196.48</v>
      </c>
      <c r="D131" s="7">
        <f t="shared" si="8"/>
        <v>3194.88</v>
      </c>
      <c r="E131" s="8">
        <f t="shared" si="5"/>
        <v>45327.360000000001</v>
      </c>
      <c r="F131" s="17">
        <f t="shared" si="6"/>
        <v>0.33826388059701495</v>
      </c>
    </row>
    <row r="132" spans="1:6">
      <c r="A132" s="7">
        <f t="shared" si="7"/>
        <v>135000</v>
      </c>
      <c r="B132" s="3">
        <v>40356</v>
      </c>
      <c r="C132" s="7">
        <f t="shared" si="9"/>
        <v>2219.58</v>
      </c>
      <c r="D132" s="7">
        <f t="shared" si="8"/>
        <v>3228.48</v>
      </c>
      <c r="E132" s="8">
        <f t="shared" si="5"/>
        <v>45804.060000000005</v>
      </c>
      <c r="F132" s="17">
        <f t="shared" si="6"/>
        <v>0.33928933333333339</v>
      </c>
    </row>
    <row r="133" spans="1:6">
      <c r="A133" s="7">
        <f t="shared" si="7"/>
        <v>136000</v>
      </c>
      <c r="B133" s="10">
        <v>40776</v>
      </c>
      <c r="C133" s="7">
        <f t="shared" si="9"/>
        <v>2242.6799999999998</v>
      </c>
      <c r="D133" s="7">
        <f t="shared" si="8"/>
        <v>3262.08</v>
      </c>
      <c r="E133" s="8">
        <f t="shared" ref="E133:E196" si="10">SUM(B133:D133)</f>
        <v>46280.76</v>
      </c>
      <c r="F133" s="17">
        <f t="shared" ref="F133:F196" si="11">E133/A133</f>
        <v>0.34029970588235298</v>
      </c>
    </row>
    <row r="134" spans="1:6">
      <c r="A134" s="7">
        <f t="shared" ref="A134:A197" si="12">A133+1000</f>
        <v>137000</v>
      </c>
      <c r="B134" s="10">
        <v>41196</v>
      </c>
      <c r="C134" s="7">
        <f t="shared" si="9"/>
        <v>2265.7800000000002</v>
      </c>
      <c r="D134" s="7">
        <f t="shared" si="8"/>
        <v>3295.6800000000003</v>
      </c>
      <c r="E134" s="8">
        <f t="shared" si="10"/>
        <v>46757.46</v>
      </c>
      <c r="F134" s="17">
        <f t="shared" si="11"/>
        <v>0.34129532846715327</v>
      </c>
    </row>
    <row r="135" spans="1:6">
      <c r="A135" s="7">
        <f t="shared" si="12"/>
        <v>138000</v>
      </c>
      <c r="B135" s="10">
        <v>41616</v>
      </c>
      <c r="C135" s="7">
        <f t="shared" si="9"/>
        <v>2288.88</v>
      </c>
      <c r="D135" s="7">
        <f t="shared" ref="D135:D198" si="13">B135*D$3</f>
        <v>3329.28</v>
      </c>
      <c r="E135" s="8">
        <f t="shared" si="10"/>
        <v>47234.159999999996</v>
      </c>
      <c r="F135" s="17">
        <f t="shared" si="11"/>
        <v>0.34227652173913042</v>
      </c>
    </row>
    <row r="136" spans="1:6">
      <c r="A136" s="7">
        <f t="shared" si="12"/>
        <v>139000</v>
      </c>
      <c r="B136" s="10">
        <v>42036</v>
      </c>
      <c r="C136" s="7">
        <f t="shared" si="9"/>
        <v>2311.98</v>
      </c>
      <c r="D136" s="7">
        <f t="shared" si="13"/>
        <v>3362.88</v>
      </c>
      <c r="E136" s="8">
        <f t="shared" si="10"/>
        <v>47710.86</v>
      </c>
      <c r="F136" s="17">
        <f t="shared" si="11"/>
        <v>0.34324359712230218</v>
      </c>
    </row>
    <row r="137" spans="1:6">
      <c r="A137" s="7">
        <f t="shared" si="12"/>
        <v>140000</v>
      </c>
      <c r="B137" s="3">
        <v>42456</v>
      </c>
      <c r="C137" s="7">
        <f t="shared" si="9"/>
        <v>2335.08</v>
      </c>
      <c r="D137" s="7">
        <f t="shared" si="13"/>
        <v>3396.48</v>
      </c>
      <c r="E137" s="8">
        <f t="shared" si="10"/>
        <v>48187.560000000005</v>
      </c>
      <c r="F137" s="17">
        <f t="shared" si="11"/>
        <v>0.34419685714285719</v>
      </c>
    </row>
    <row r="138" spans="1:6">
      <c r="A138" s="7">
        <f t="shared" si="12"/>
        <v>141000</v>
      </c>
      <c r="B138" s="10">
        <v>42876</v>
      </c>
      <c r="C138" s="7">
        <f t="shared" si="9"/>
        <v>2358.1799999999998</v>
      </c>
      <c r="D138" s="7">
        <f t="shared" si="13"/>
        <v>3430.08</v>
      </c>
      <c r="E138" s="8">
        <f t="shared" si="10"/>
        <v>48664.26</v>
      </c>
      <c r="F138" s="17">
        <f t="shared" si="11"/>
        <v>0.34513659574468086</v>
      </c>
    </row>
    <row r="139" spans="1:6">
      <c r="A139" s="7">
        <f t="shared" si="12"/>
        <v>142000</v>
      </c>
      <c r="B139" s="10">
        <v>43296</v>
      </c>
      <c r="C139" s="7">
        <f t="shared" si="9"/>
        <v>2381.2800000000002</v>
      </c>
      <c r="D139" s="7">
        <f t="shared" si="13"/>
        <v>3463.6800000000003</v>
      </c>
      <c r="E139" s="8">
        <f t="shared" si="10"/>
        <v>49140.959999999999</v>
      </c>
      <c r="F139" s="17">
        <f t="shared" si="11"/>
        <v>0.34606309859154927</v>
      </c>
    </row>
    <row r="140" spans="1:6">
      <c r="A140" s="7">
        <f t="shared" si="12"/>
        <v>143000</v>
      </c>
      <c r="B140" s="10">
        <v>43716</v>
      </c>
      <c r="C140" s="7">
        <f t="shared" si="9"/>
        <v>2404.38</v>
      </c>
      <c r="D140" s="7">
        <f t="shared" si="13"/>
        <v>3497.28</v>
      </c>
      <c r="E140" s="8">
        <f t="shared" si="10"/>
        <v>49617.659999999996</v>
      </c>
      <c r="F140" s="17">
        <f t="shared" si="11"/>
        <v>0.34697664335664335</v>
      </c>
    </row>
    <row r="141" spans="1:6">
      <c r="A141" s="7">
        <f t="shared" si="12"/>
        <v>144000</v>
      </c>
      <c r="B141" s="10">
        <v>44136</v>
      </c>
      <c r="C141" s="7">
        <f t="shared" si="9"/>
        <v>2427.48</v>
      </c>
      <c r="D141" s="7">
        <f t="shared" si="13"/>
        <v>3530.88</v>
      </c>
      <c r="E141" s="8">
        <f t="shared" si="10"/>
        <v>50094.36</v>
      </c>
      <c r="F141" s="17">
        <f t="shared" si="11"/>
        <v>0.34787750000000001</v>
      </c>
    </row>
    <row r="142" spans="1:6">
      <c r="A142" s="7">
        <f t="shared" si="12"/>
        <v>145000</v>
      </c>
      <c r="B142" s="10">
        <v>44556</v>
      </c>
      <c r="C142" s="7">
        <f t="shared" si="9"/>
        <v>2450.58</v>
      </c>
      <c r="D142" s="7">
        <f t="shared" si="13"/>
        <v>3564.48</v>
      </c>
      <c r="E142" s="8">
        <f t="shared" si="10"/>
        <v>50571.060000000005</v>
      </c>
      <c r="F142" s="17">
        <f t="shared" si="11"/>
        <v>0.34876593103448278</v>
      </c>
    </row>
    <row r="143" spans="1:6">
      <c r="A143" s="7">
        <f t="shared" si="12"/>
        <v>146000</v>
      </c>
      <c r="B143" s="3">
        <v>44976</v>
      </c>
      <c r="C143" s="7">
        <f t="shared" si="9"/>
        <v>2473.6799999999998</v>
      </c>
      <c r="D143" s="7">
        <f t="shared" si="13"/>
        <v>3598.08</v>
      </c>
      <c r="E143" s="8">
        <f t="shared" si="10"/>
        <v>51047.76</v>
      </c>
      <c r="F143" s="17">
        <f t="shared" si="11"/>
        <v>0.34964219178082195</v>
      </c>
    </row>
    <row r="144" spans="1:6">
      <c r="A144" s="7">
        <f t="shared" si="12"/>
        <v>147000</v>
      </c>
      <c r="B144" s="10">
        <v>45396</v>
      </c>
      <c r="C144" s="7">
        <f t="shared" si="9"/>
        <v>2496.7800000000002</v>
      </c>
      <c r="D144" s="7">
        <f t="shared" si="13"/>
        <v>3631.6800000000003</v>
      </c>
      <c r="E144" s="8">
        <f t="shared" si="10"/>
        <v>51524.46</v>
      </c>
      <c r="F144" s="17">
        <f t="shared" si="11"/>
        <v>0.3505065306122449</v>
      </c>
    </row>
    <row r="145" spans="1:6">
      <c r="A145" s="7">
        <f t="shared" si="12"/>
        <v>148000</v>
      </c>
      <c r="B145" s="10">
        <v>45816</v>
      </c>
      <c r="C145" s="7">
        <f t="shared" si="9"/>
        <v>2519.88</v>
      </c>
      <c r="D145" s="7">
        <f t="shared" si="13"/>
        <v>3665.28</v>
      </c>
      <c r="E145" s="8">
        <f t="shared" si="10"/>
        <v>52001.159999999996</v>
      </c>
      <c r="F145" s="17">
        <f t="shared" si="11"/>
        <v>0.35135918918918918</v>
      </c>
    </row>
    <row r="146" spans="1:6">
      <c r="A146" s="7">
        <f t="shared" si="12"/>
        <v>149000</v>
      </c>
      <c r="B146" s="10">
        <v>46236</v>
      </c>
      <c r="C146" s="7">
        <f t="shared" si="9"/>
        <v>2542.98</v>
      </c>
      <c r="D146" s="7">
        <f t="shared" si="13"/>
        <v>3698.88</v>
      </c>
      <c r="E146" s="8">
        <f t="shared" si="10"/>
        <v>52477.86</v>
      </c>
      <c r="F146" s="17">
        <f t="shared" si="11"/>
        <v>0.35220040268456376</v>
      </c>
    </row>
    <row r="147" spans="1:6">
      <c r="A147" s="7">
        <f t="shared" si="12"/>
        <v>150000</v>
      </c>
      <c r="B147" s="10">
        <v>46656</v>
      </c>
      <c r="C147" s="7">
        <f t="shared" si="9"/>
        <v>2566.08</v>
      </c>
      <c r="D147" s="7">
        <f t="shared" si="13"/>
        <v>3732.48</v>
      </c>
      <c r="E147" s="8">
        <f t="shared" si="10"/>
        <v>52954.560000000005</v>
      </c>
      <c r="F147" s="17">
        <f t="shared" si="11"/>
        <v>0.35303040000000002</v>
      </c>
    </row>
    <row r="148" spans="1:6">
      <c r="A148" s="7">
        <f t="shared" si="12"/>
        <v>151000</v>
      </c>
      <c r="B148" s="3">
        <v>47076</v>
      </c>
      <c r="C148" s="7">
        <f t="shared" si="9"/>
        <v>2589.1799999999998</v>
      </c>
      <c r="D148" s="7">
        <f t="shared" si="13"/>
        <v>3766.08</v>
      </c>
      <c r="E148" s="8">
        <f t="shared" si="10"/>
        <v>53431.26</v>
      </c>
      <c r="F148" s="17">
        <f t="shared" si="11"/>
        <v>0.35384940397350995</v>
      </c>
    </row>
    <row r="149" spans="1:6">
      <c r="A149" s="7">
        <f t="shared" si="12"/>
        <v>152000</v>
      </c>
      <c r="B149" s="10">
        <v>47496</v>
      </c>
      <c r="C149" s="7">
        <f t="shared" si="9"/>
        <v>2612.2800000000002</v>
      </c>
      <c r="D149" s="7">
        <f t="shared" si="13"/>
        <v>3799.6800000000003</v>
      </c>
      <c r="E149" s="8">
        <f t="shared" si="10"/>
        <v>53907.96</v>
      </c>
      <c r="F149" s="17">
        <f t="shared" si="11"/>
        <v>0.35465763157894736</v>
      </c>
    </row>
    <row r="150" spans="1:6">
      <c r="A150" s="7">
        <f t="shared" si="12"/>
        <v>153000</v>
      </c>
      <c r="B150" s="10">
        <v>47916</v>
      </c>
      <c r="C150" s="7">
        <f t="shared" si="9"/>
        <v>2635.38</v>
      </c>
      <c r="D150" s="7">
        <f t="shared" si="13"/>
        <v>3833.28</v>
      </c>
      <c r="E150" s="8">
        <f t="shared" si="10"/>
        <v>54384.659999999996</v>
      </c>
      <c r="F150" s="17">
        <f t="shared" si="11"/>
        <v>0.35545529411764704</v>
      </c>
    </row>
    <row r="151" spans="1:6">
      <c r="A151" s="7">
        <f t="shared" si="12"/>
        <v>154000</v>
      </c>
      <c r="B151" s="10">
        <v>48336</v>
      </c>
      <c r="C151" s="7">
        <f t="shared" si="9"/>
        <v>2658.48</v>
      </c>
      <c r="D151" s="7">
        <f t="shared" si="13"/>
        <v>3866.88</v>
      </c>
      <c r="E151" s="8">
        <f t="shared" si="10"/>
        <v>54861.36</v>
      </c>
      <c r="F151" s="17">
        <f t="shared" si="11"/>
        <v>0.35624259740259739</v>
      </c>
    </row>
    <row r="152" spans="1:6">
      <c r="A152" s="7">
        <f t="shared" si="12"/>
        <v>155000</v>
      </c>
      <c r="B152" s="10">
        <v>48756</v>
      </c>
      <c r="C152" s="7">
        <f t="shared" si="9"/>
        <v>2681.58</v>
      </c>
      <c r="D152" s="7">
        <f t="shared" si="13"/>
        <v>3900.48</v>
      </c>
      <c r="E152" s="8">
        <f t="shared" si="10"/>
        <v>55338.060000000005</v>
      </c>
      <c r="F152" s="17">
        <f t="shared" si="11"/>
        <v>0.35701974193548391</v>
      </c>
    </row>
    <row r="153" spans="1:6">
      <c r="A153" s="7">
        <f t="shared" si="12"/>
        <v>156000</v>
      </c>
      <c r="B153" s="10">
        <v>49176</v>
      </c>
      <c r="C153" s="7">
        <f t="shared" si="9"/>
        <v>2704.68</v>
      </c>
      <c r="D153" s="7">
        <f t="shared" si="13"/>
        <v>3934.08</v>
      </c>
      <c r="E153" s="8">
        <f t="shared" si="10"/>
        <v>55814.76</v>
      </c>
      <c r="F153" s="17">
        <f t="shared" si="11"/>
        <v>0.35778692307692311</v>
      </c>
    </row>
    <row r="154" spans="1:6">
      <c r="A154" s="7">
        <f t="shared" si="12"/>
        <v>157000</v>
      </c>
      <c r="B154" s="3">
        <v>49596</v>
      </c>
      <c r="C154" s="7">
        <f t="shared" si="9"/>
        <v>2727.78</v>
      </c>
      <c r="D154" s="7">
        <f t="shared" si="13"/>
        <v>3967.6800000000003</v>
      </c>
      <c r="E154" s="8">
        <f t="shared" si="10"/>
        <v>56291.46</v>
      </c>
      <c r="F154" s="17">
        <f t="shared" si="11"/>
        <v>0.35854433121019108</v>
      </c>
    </row>
    <row r="155" spans="1:6">
      <c r="A155" s="7">
        <f t="shared" si="12"/>
        <v>158000</v>
      </c>
      <c r="B155" s="10">
        <v>50016</v>
      </c>
      <c r="C155" s="7">
        <f t="shared" ref="C155:C218" si="14">B155*C$3</f>
        <v>2750.88</v>
      </c>
      <c r="D155" s="7">
        <f t="shared" si="13"/>
        <v>4001.28</v>
      </c>
      <c r="E155" s="8">
        <f t="shared" si="10"/>
        <v>56768.159999999996</v>
      </c>
      <c r="F155" s="17">
        <f t="shared" si="11"/>
        <v>0.35929215189873415</v>
      </c>
    </row>
    <row r="156" spans="1:6">
      <c r="A156" s="7">
        <f t="shared" si="12"/>
        <v>159000</v>
      </c>
      <c r="B156" s="10">
        <v>50436</v>
      </c>
      <c r="C156" s="7">
        <f t="shared" si="14"/>
        <v>2773.98</v>
      </c>
      <c r="D156" s="7">
        <f t="shared" si="13"/>
        <v>4034.88</v>
      </c>
      <c r="E156" s="8">
        <f t="shared" si="10"/>
        <v>57244.86</v>
      </c>
      <c r="F156" s="17">
        <f t="shared" si="11"/>
        <v>0.36003056603773587</v>
      </c>
    </row>
    <row r="157" spans="1:6">
      <c r="A157" s="7">
        <f t="shared" si="12"/>
        <v>160000</v>
      </c>
      <c r="B157" s="10">
        <v>50856</v>
      </c>
      <c r="C157" s="7">
        <f t="shared" si="14"/>
        <v>2797.08</v>
      </c>
      <c r="D157" s="7">
        <f t="shared" si="13"/>
        <v>4068.48</v>
      </c>
      <c r="E157" s="8">
        <f t="shared" si="10"/>
        <v>57721.560000000005</v>
      </c>
      <c r="F157" s="17">
        <f t="shared" si="11"/>
        <v>0.36075975000000005</v>
      </c>
    </row>
    <row r="158" spans="1:6">
      <c r="A158" s="7">
        <f t="shared" si="12"/>
        <v>161000</v>
      </c>
      <c r="B158" s="10">
        <v>51276</v>
      </c>
      <c r="C158" s="7">
        <f t="shared" si="14"/>
        <v>2820.18</v>
      </c>
      <c r="D158" s="7">
        <f t="shared" si="13"/>
        <v>4102.08</v>
      </c>
      <c r="E158" s="8">
        <f t="shared" si="10"/>
        <v>58198.26</v>
      </c>
      <c r="F158" s="17">
        <f t="shared" si="11"/>
        <v>0.36147987577639751</v>
      </c>
    </row>
    <row r="159" spans="1:6">
      <c r="A159" s="7">
        <f t="shared" si="12"/>
        <v>162000</v>
      </c>
      <c r="B159" s="3">
        <v>51696</v>
      </c>
      <c r="C159" s="7">
        <f t="shared" si="14"/>
        <v>2843.28</v>
      </c>
      <c r="D159" s="7">
        <f t="shared" si="13"/>
        <v>4135.68</v>
      </c>
      <c r="E159" s="8">
        <f t="shared" si="10"/>
        <v>58674.96</v>
      </c>
      <c r="F159" s="17">
        <f t="shared" si="11"/>
        <v>0.36219111111111113</v>
      </c>
    </row>
    <row r="160" spans="1:6">
      <c r="A160" s="7">
        <f t="shared" si="12"/>
        <v>163000</v>
      </c>
      <c r="B160" s="10">
        <v>52116</v>
      </c>
      <c r="C160" s="7">
        <f t="shared" si="14"/>
        <v>2866.38</v>
      </c>
      <c r="D160" s="7">
        <f t="shared" si="13"/>
        <v>4169.28</v>
      </c>
      <c r="E160" s="8">
        <f t="shared" si="10"/>
        <v>59151.659999999996</v>
      </c>
      <c r="F160" s="17">
        <f t="shared" si="11"/>
        <v>0.36289361963190181</v>
      </c>
    </row>
    <row r="161" spans="1:6">
      <c r="A161" s="7">
        <f t="shared" si="12"/>
        <v>164000</v>
      </c>
      <c r="B161" s="10">
        <v>52536</v>
      </c>
      <c r="C161" s="7">
        <f t="shared" si="14"/>
        <v>2889.48</v>
      </c>
      <c r="D161" s="7">
        <f t="shared" si="13"/>
        <v>4202.88</v>
      </c>
      <c r="E161" s="8">
        <f t="shared" si="10"/>
        <v>59628.36</v>
      </c>
      <c r="F161" s="17">
        <f t="shared" si="11"/>
        <v>0.36358756097560974</v>
      </c>
    </row>
    <row r="162" spans="1:6">
      <c r="A162" s="7">
        <f t="shared" si="12"/>
        <v>165000</v>
      </c>
      <c r="B162" s="10">
        <v>52956</v>
      </c>
      <c r="C162" s="7">
        <f t="shared" si="14"/>
        <v>2912.58</v>
      </c>
      <c r="D162" s="7">
        <f t="shared" si="13"/>
        <v>4236.4800000000005</v>
      </c>
      <c r="E162" s="8">
        <f t="shared" si="10"/>
        <v>60105.060000000005</v>
      </c>
      <c r="F162" s="17">
        <f t="shared" si="11"/>
        <v>0.36427309090909094</v>
      </c>
    </row>
    <row r="163" spans="1:6">
      <c r="A163" s="7">
        <f t="shared" si="12"/>
        <v>166000</v>
      </c>
      <c r="B163" s="10">
        <v>53376</v>
      </c>
      <c r="C163" s="7">
        <f t="shared" si="14"/>
        <v>2935.68</v>
      </c>
      <c r="D163" s="7">
        <f t="shared" si="13"/>
        <v>4270.08</v>
      </c>
      <c r="E163" s="8">
        <f t="shared" si="10"/>
        <v>60581.760000000002</v>
      </c>
      <c r="F163" s="17">
        <f t="shared" si="11"/>
        <v>0.36495036144578313</v>
      </c>
    </row>
    <row r="164" spans="1:6">
      <c r="A164" s="7">
        <f t="shared" si="12"/>
        <v>167000</v>
      </c>
      <c r="B164" s="10">
        <v>53796</v>
      </c>
      <c r="C164" s="7">
        <f t="shared" si="14"/>
        <v>2958.78</v>
      </c>
      <c r="D164" s="7">
        <f t="shared" si="13"/>
        <v>4303.68</v>
      </c>
      <c r="E164" s="8">
        <f t="shared" si="10"/>
        <v>61058.46</v>
      </c>
      <c r="F164" s="17">
        <f t="shared" si="11"/>
        <v>0.36561952095808381</v>
      </c>
    </row>
    <row r="165" spans="1:6">
      <c r="A165" s="7">
        <f t="shared" si="12"/>
        <v>168000</v>
      </c>
      <c r="B165" s="3">
        <v>54216</v>
      </c>
      <c r="C165" s="7">
        <f t="shared" si="14"/>
        <v>2981.88</v>
      </c>
      <c r="D165" s="7">
        <f t="shared" si="13"/>
        <v>4337.28</v>
      </c>
      <c r="E165" s="8">
        <f t="shared" si="10"/>
        <v>61535.159999999996</v>
      </c>
      <c r="F165" s="17">
        <f t="shared" si="11"/>
        <v>0.36628071428571424</v>
      </c>
    </row>
    <row r="166" spans="1:6">
      <c r="A166" s="7">
        <f t="shared" si="12"/>
        <v>169000</v>
      </c>
      <c r="B166" s="10">
        <v>54636</v>
      </c>
      <c r="C166" s="7">
        <f t="shared" si="14"/>
        <v>3004.98</v>
      </c>
      <c r="D166" s="7">
        <f t="shared" si="13"/>
        <v>4370.88</v>
      </c>
      <c r="E166" s="8">
        <f t="shared" si="10"/>
        <v>62011.86</v>
      </c>
      <c r="F166" s="17">
        <f t="shared" si="11"/>
        <v>0.36693408284023671</v>
      </c>
    </row>
    <row r="167" spans="1:6">
      <c r="A167" s="7">
        <f t="shared" si="12"/>
        <v>170000</v>
      </c>
      <c r="B167" s="10">
        <v>55056</v>
      </c>
      <c r="C167" s="7">
        <f t="shared" si="14"/>
        <v>3028.08</v>
      </c>
      <c r="D167" s="7">
        <f t="shared" si="13"/>
        <v>4404.4800000000005</v>
      </c>
      <c r="E167" s="8">
        <f t="shared" si="10"/>
        <v>62488.560000000005</v>
      </c>
      <c r="F167" s="17">
        <f t="shared" si="11"/>
        <v>0.36757976470588238</v>
      </c>
    </row>
    <row r="168" spans="1:6">
      <c r="A168" s="7">
        <f t="shared" si="12"/>
        <v>171000</v>
      </c>
      <c r="B168" s="10">
        <v>55476</v>
      </c>
      <c r="C168" s="7">
        <f t="shared" si="14"/>
        <v>3051.18</v>
      </c>
      <c r="D168" s="7">
        <f t="shared" si="13"/>
        <v>4438.08</v>
      </c>
      <c r="E168" s="8">
        <f t="shared" si="10"/>
        <v>62965.26</v>
      </c>
      <c r="F168" s="17">
        <f t="shared" si="11"/>
        <v>0.36821789473684213</v>
      </c>
    </row>
    <row r="169" spans="1:6">
      <c r="A169" s="7">
        <f t="shared" si="12"/>
        <v>172000</v>
      </c>
      <c r="B169" s="10">
        <v>55896</v>
      </c>
      <c r="C169" s="7">
        <f t="shared" si="14"/>
        <v>3074.28</v>
      </c>
      <c r="D169" s="7">
        <f t="shared" si="13"/>
        <v>4471.68</v>
      </c>
      <c r="E169" s="8">
        <f t="shared" si="10"/>
        <v>63441.96</v>
      </c>
      <c r="F169" s="17">
        <f t="shared" si="11"/>
        <v>0.36884860465116276</v>
      </c>
    </row>
    <row r="170" spans="1:6">
      <c r="A170" s="7">
        <f t="shared" si="12"/>
        <v>173000</v>
      </c>
      <c r="B170" s="3">
        <v>56316</v>
      </c>
      <c r="C170" s="7">
        <f t="shared" si="14"/>
        <v>3097.38</v>
      </c>
      <c r="D170" s="7">
        <f t="shared" si="13"/>
        <v>4505.28</v>
      </c>
      <c r="E170" s="8">
        <f t="shared" si="10"/>
        <v>63918.659999999996</v>
      </c>
      <c r="F170" s="17">
        <f t="shared" si="11"/>
        <v>0.36947202312138727</v>
      </c>
    </row>
    <row r="171" spans="1:6">
      <c r="A171" s="7">
        <f t="shared" si="12"/>
        <v>174000</v>
      </c>
      <c r="B171" s="10">
        <v>56736</v>
      </c>
      <c r="C171" s="7">
        <f t="shared" si="14"/>
        <v>3120.48</v>
      </c>
      <c r="D171" s="7">
        <f t="shared" si="13"/>
        <v>4538.88</v>
      </c>
      <c r="E171" s="8">
        <f t="shared" si="10"/>
        <v>64395.360000000001</v>
      </c>
      <c r="F171" s="17">
        <f t="shared" si="11"/>
        <v>0.37008827586206899</v>
      </c>
    </row>
    <row r="172" spans="1:6">
      <c r="A172" s="7">
        <f t="shared" si="12"/>
        <v>175000</v>
      </c>
      <c r="B172" s="10">
        <v>57156</v>
      </c>
      <c r="C172" s="7">
        <f t="shared" si="14"/>
        <v>3143.58</v>
      </c>
      <c r="D172" s="7">
        <f t="shared" si="13"/>
        <v>4572.4800000000005</v>
      </c>
      <c r="E172" s="8">
        <f t="shared" si="10"/>
        <v>64872.060000000005</v>
      </c>
      <c r="F172" s="17">
        <f t="shared" si="11"/>
        <v>0.37069748571428573</v>
      </c>
    </row>
    <row r="173" spans="1:6">
      <c r="A173" s="7">
        <f t="shared" si="12"/>
        <v>176000</v>
      </c>
      <c r="B173" s="10">
        <v>57576</v>
      </c>
      <c r="C173" s="7">
        <f t="shared" si="14"/>
        <v>3166.68</v>
      </c>
      <c r="D173" s="7">
        <f t="shared" si="13"/>
        <v>4606.08</v>
      </c>
      <c r="E173" s="8">
        <f t="shared" si="10"/>
        <v>65348.76</v>
      </c>
      <c r="F173" s="17">
        <f t="shared" si="11"/>
        <v>0.37129977272727271</v>
      </c>
    </row>
    <row r="174" spans="1:6">
      <c r="A174" s="7">
        <f t="shared" si="12"/>
        <v>177000</v>
      </c>
      <c r="B174" s="10">
        <v>57996</v>
      </c>
      <c r="C174" s="7">
        <f t="shared" si="14"/>
        <v>3189.78</v>
      </c>
      <c r="D174" s="7">
        <f t="shared" si="13"/>
        <v>4639.68</v>
      </c>
      <c r="E174" s="8">
        <f t="shared" si="10"/>
        <v>65825.459999999992</v>
      </c>
      <c r="F174" s="17">
        <f t="shared" si="11"/>
        <v>0.37189525423728809</v>
      </c>
    </row>
    <row r="175" spans="1:6">
      <c r="A175" s="7">
        <f t="shared" si="12"/>
        <v>178000</v>
      </c>
      <c r="B175" s="10">
        <v>58416</v>
      </c>
      <c r="C175" s="7">
        <f t="shared" si="14"/>
        <v>3212.88</v>
      </c>
      <c r="D175" s="7">
        <f t="shared" si="13"/>
        <v>4673.28</v>
      </c>
      <c r="E175" s="8">
        <f t="shared" si="10"/>
        <v>66302.16</v>
      </c>
      <c r="F175" s="17">
        <f t="shared" si="11"/>
        <v>0.37248404494382026</v>
      </c>
    </row>
    <row r="176" spans="1:6">
      <c r="A176" s="7">
        <f t="shared" si="12"/>
        <v>179000</v>
      </c>
      <c r="B176" s="3">
        <v>58836</v>
      </c>
      <c r="C176" s="7">
        <f t="shared" si="14"/>
        <v>3235.98</v>
      </c>
      <c r="D176" s="7">
        <f t="shared" si="13"/>
        <v>4706.88</v>
      </c>
      <c r="E176" s="8">
        <f t="shared" si="10"/>
        <v>66778.86</v>
      </c>
      <c r="F176" s="17">
        <f t="shared" si="11"/>
        <v>0.37306625698324025</v>
      </c>
    </row>
    <row r="177" spans="1:6">
      <c r="A177" s="7">
        <f t="shared" si="12"/>
        <v>180000</v>
      </c>
      <c r="B177" s="10">
        <v>59256</v>
      </c>
      <c r="C177" s="7">
        <f t="shared" si="14"/>
        <v>3259.08</v>
      </c>
      <c r="D177" s="7">
        <f t="shared" si="13"/>
        <v>4740.4800000000005</v>
      </c>
      <c r="E177" s="8">
        <f t="shared" si="10"/>
        <v>67255.56</v>
      </c>
      <c r="F177" s="17">
        <f t="shared" si="11"/>
        <v>0.37364199999999997</v>
      </c>
    </row>
    <row r="178" spans="1:6">
      <c r="A178" s="7">
        <f t="shared" si="12"/>
        <v>181000</v>
      </c>
      <c r="B178" s="10">
        <v>59676</v>
      </c>
      <c r="C178" s="7">
        <f t="shared" si="14"/>
        <v>3282.18</v>
      </c>
      <c r="D178" s="7">
        <f t="shared" si="13"/>
        <v>4774.08</v>
      </c>
      <c r="E178" s="8">
        <f t="shared" si="10"/>
        <v>67732.259999999995</v>
      </c>
      <c r="F178" s="17">
        <f t="shared" si="11"/>
        <v>0.3742113812154696</v>
      </c>
    </row>
    <row r="179" spans="1:6">
      <c r="A179" s="7">
        <f t="shared" si="12"/>
        <v>182000</v>
      </c>
      <c r="B179" s="10">
        <v>60096</v>
      </c>
      <c r="C179" s="7">
        <f t="shared" si="14"/>
        <v>3305.28</v>
      </c>
      <c r="D179" s="7">
        <f t="shared" si="13"/>
        <v>4807.68</v>
      </c>
      <c r="E179" s="8">
        <f t="shared" si="10"/>
        <v>68208.959999999992</v>
      </c>
      <c r="F179" s="17">
        <f t="shared" si="11"/>
        <v>0.37477450549450547</v>
      </c>
    </row>
    <row r="180" spans="1:6">
      <c r="A180" s="7">
        <f t="shared" si="12"/>
        <v>183000</v>
      </c>
      <c r="B180" s="10">
        <v>60516</v>
      </c>
      <c r="C180" s="7">
        <f t="shared" si="14"/>
        <v>3328.38</v>
      </c>
      <c r="D180" s="7">
        <f t="shared" si="13"/>
        <v>4841.28</v>
      </c>
      <c r="E180" s="8">
        <f t="shared" si="10"/>
        <v>68685.66</v>
      </c>
      <c r="F180" s="17">
        <f t="shared" si="11"/>
        <v>0.37533147540983608</v>
      </c>
    </row>
    <row r="181" spans="1:6">
      <c r="A181" s="7">
        <f t="shared" si="12"/>
        <v>184000</v>
      </c>
      <c r="B181" s="3">
        <v>60936</v>
      </c>
      <c r="C181" s="7">
        <f t="shared" si="14"/>
        <v>3351.48</v>
      </c>
      <c r="D181" s="7">
        <f t="shared" si="13"/>
        <v>4874.88</v>
      </c>
      <c r="E181" s="8">
        <f t="shared" si="10"/>
        <v>69162.36</v>
      </c>
      <c r="F181" s="17">
        <f t="shared" si="11"/>
        <v>0.37588239130434781</v>
      </c>
    </row>
    <row r="182" spans="1:6">
      <c r="A182" s="7">
        <f t="shared" si="12"/>
        <v>185000</v>
      </c>
      <c r="B182" s="10">
        <v>61356</v>
      </c>
      <c r="C182" s="7">
        <f t="shared" si="14"/>
        <v>3374.58</v>
      </c>
      <c r="D182" s="7">
        <f t="shared" si="13"/>
        <v>4908.4800000000005</v>
      </c>
      <c r="E182" s="8">
        <f t="shared" si="10"/>
        <v>69639.06</v>
      </c>
      <c r="F182" s="17">
        <f t="shared" si="11"/>
        <v>0.37642735135135136</v>
      </c>
    </row>
    <row r="183" spans="1:6">
      <c r="A183" s="7">
        <f t="shared" si="12"/>
        <v>186000</v>
      </c>
      <c r="B183" s="10">
        <v>61776</v>
      </c>
      <c r="C183" s="7">
        <f t="shared" si="14"/>
        <v>3397.68</v>
      </c>
      <c r="D183" s="7">
        <f t="shared" si="13"/>
        <v>4942.08</v>
      </c>
      <c r="E183" s="8">
        <f t="shared" si="10"/>
        <v>70115.759999999995</v>
      </c>
      <c r="F183" s="17">
        <f t="shared" si="11"/>
        <v>0.37696645161290321</v>
      </c>
    </row>
    <row r="184" spans="1:6">
      <c r="A184" s="7">
        <f t="shared" si="12"/>
        <v>187000</v>
      </c>
      <c r="B184" s="10">
        <v>62196</v>
      </c>
      <c r="C184" s="7">
        <f t="shared" si="14"/>
        <v>3420.78</v>
      </c>
      <c r="D184" s="7">
        <f t="shared" si="13"/>
        <v>4975.68</v>
      </c>
      <c r="E184" s="8">
        <f t="shared" si="10"/>
        <v>70592.459999999992</v>
      </c>
      <c r="F184" s="17">
        <f t="shared" si="11"/>
        <v>0.37749978609625662</v>
      </c>
    </row>
    <row r="185" spans="1:6">
      <c r="A185" s="7">
        <f t="shared" si="12"/>
        <v>188000</v>
      </c>
      <c r="B185" s="10">
        <v>62616</v>
      </c>
      <c r="C185" s="7">
        <f t="shared" si="14"/>
        <v>3443.88</v>
      </c>
      <c r="D185" s="7">
        <f t="shared" si="13"/>
        <v>5009.28</v>
      </c>
      <c r="E185" s="8">
        <f t="shared" si="10"/>
        <v>71069.16</v>
      </c>
      <c r="F185" s="17">
        <f t="shared" si="11"/>
        <v>0.37802744680851064</v>
      </c>
    </row>
    <row r="186" spans="1:6">
      <c r="A186" s="7">
        <f t="shared" si="12"/>
        <v>189000</v>
      </c>
      <c r="B186" s="10">
        <v>63036</v>
      </c>
      <c r="C186" s="7">
        <f t="shared" si="14"/>
        <v>3466.98</v>
      </c>
      <c r="D186" s="7">
        <f t="shared" si="13"/>
        <v>5042.88</v>
      </c>
      <c r="E186" s="8">
        <f t="shared" si="10"/>
        <v>71545.86</v>
      </c>
      <c r="F186" s="17">
        <f t="shared" si="11"/>
        <v>0.37854952380952384</v>
      </c>
    </row>
    <row r="187" spans="1:6">
      <c r="A187" s="7">
        <f t="shared" si="12"/>
        <v>190000</v>
      </c>
      <c r="B187" s="3">
        <v>63456</v>
      </c>
      <c r="C187" s="7">
        <f t="shared" si="14"/>
        <v>3490.08</v>
      </c>
      <c r="D187" s="7">
        <f t="shared" si="13"/>
        <v>5076.4800000000005</v>
      </c>
      <c r="E187" s="8">
        <f t="shared" si="10"/>
        <v>72022.559999999998</v>
      </c>
      <c r="F187" s="17">
        <f t="shared" si="11"/>
        <v>0.37906610526315787</v>
      </c>
    </row>
    <row r="188" spans="1:6">
      <c r="A188" s="7">
        <f t="shared" si="12"/>
        <v>191000</v>
      </c>
      <c r="B188" s="10">
        <v>63876</v>
      </c>
      <c r="C188" s="7">
        <f t="shared" si="14"/>
        <v>3513.18</v>
      </c>
      <c r="D188" s="7">
        <f t="shared" si="13"/>
        <v>5110.08</v>
      </c>
      <c r="E188" s="8">
        <f t="shared" si="10"/>
        <v>72499.259999999995</v>
      </c>
      <c r="F188" s="17">
        <f t="shared" si="11"/>
        <v>0.37957727748691095</v>
      </c>
    </row>
    <row r="189" spans="1:6">
      <c r="A189" s="7">
        <f t="shared" si="12"/>
        <v>192000</v>
      </c>
      <c r="B189" s="10">
        <v>64296</v>
      </c>
      <c r="C189" s="7">
        <f t="shared" si="14"/>
        <v>3536.28</v>
      </c>
      <c r="D189" s="7">
        <f t="shared" si="13"/>
        <v>5143.68</v>
      </c>
      <c r="E189" s="8">
        <f t="shared" si="10"/>
        <v>72975.959999999992</v>
      </c>
      <c r="F189" s="17">
        <f t="shared" si="11"/>
        <v>0.38008312499999997</v>
      </c>
    </row>
    <row r="190" spans="1:6">
      <c r="A190" s="7">
        <f t="shared" si="12"/>
        <v>193000</v>
      </c>
      <c r="B190" s="10">
        <v>64716</v>
      </c>
      <c r="C190" s="7">
        <f t="shared" si="14"/>
        <v>3559.38</v>
      </c>
      <c r="D190" s="7">
        <f t="shared" si="13"/>
        <v>5177.28</v>
      </c>
      <c r="E190" s="8">
        <f t="shared" si="10"/>
        <v>73452.66</v>
      </c>
      <c r="F190" s="17">
        <f t="shared" si="11"/>
        <v>0.38058373056994821</v>
      </c>
    </row>
    <row r="191" spans="1:6">
      <c r="A191" s="7">
        <f t="shared" si="12"/>
        <v>194000</v>
      </c>
      <c r="B191" s="10">
        <v>65136</v>
      </c>
      <c r="C191" s="7">
        <f t="shared" si="14"/>
        <v>3582.48</v>
      </c>
      <c r="D191" s="7">
        <f t="shared" si="13"/>
        <v>5210.88</v>
      </c>
      <c r="E191" s="8">
        <f t="shared" si="10"/>
        <v>73929.36</v>
      </c>
      <c r="F191" s="17">
        <f t="shared" si="11"/>
        <v>0.38107917525773194</v>
      </c>
    </row>
    <row r="192" spans="1:6">
      <c r="A192" s="7">
        <f t="shared" si="12"/>
        <v>195000</v>
      </c>
      <c r="B192" s="3">
        <v>65556</v>
      </c>
      <c r="C192" s="7">
        <f t="shared" si="14"/>
        <v>3605.58</v>
      </c>
      <c r="D192" s="7">
        <f t="shared" si="13"/>
        <v>5244.4800000000005</v>
      </c>
      <c r="E192" s="8">
        <f t="shared" si="10"/>
        <v>74406.06</v>
      </c>
      <c r="F192" s="17">
        <f t="shared" si="11"/>
        <v>0.38156953846153846</v>
      </c>
    </row>
    <row r="193" spans="1:6">
      <c r="A193" s="7">
        <f t="shared" si="12"/>
        <v>196000</v>
      </c>
      <c r="B193" s="10">
        <v>65976</v>
      </c>
      <c r="C193" s="7">
        <f t="shared" si="14"/>
        <v>3628.68</v>
      </c>
      <c r="D193" s="7">
        <f t="shared" si="13"/>
        <v>5278.08</v>
      </c>
      <c r="E193" s="8">
        <f t="shared" si="10"/>
        <v>74882.759999999995</v>
      </c>
      <c r="F193" s="17">
        <f t="shared" si="11"/>
        <v>0.38205489795918363</v>
      </c>
    </row>
    <row r="194" spans="1:6">
      <c r="A194" s="7">
        <f t="shared" si="12"/>
        <v>197000</v>
      </c>
      <c r="B194" s="10">
        <v>66396</v>
      </c>
      <c r="C194" s="7">
        <f t="shared" si="14"/>
        <v>3651.78</v>
      </c>
      <c r="D194" s="7">
        <f t="shared" si="13"/>
        <v>5311.68</v>
      </c>
      <c r="E194" s="8">
        <f t="shared" si="10"/>
        <v>75359.459999999992</v>
      </c>
      <c r="F194" s="17">
        <f t="shared" si="11"/>
        <v>0.38253532994923856</v>
      </c>
    </row>
    <row r="195" spans="1:6">
      <c r="A195" s="7">
        <f t="shared" si="12"/>
        <v>198000</v>
      </c>
      <c r="B195" s="10">
        <v>66816</v>
      </c>
      <c r="C195" s="7">
        <f t="shared" si="14"/>
        <v>3674.88</v>
      </c>
      <c r="D195" s="7">
        <f t="shared" si="13"/>
        <v>5345.28</v>
      </c>
      <c r="E195" s="8">
        <f t="shared" si="10"/>
        <v>75836.160000000003</v>
      </c>
      <c r="F195" s="17">
        <f t="shared" si="11"/>
        <v>0.38301090909090912</v>
      </c>
    </row>
    <row r="196" spans="1:6">
      <c r="A196" s="7">
        <f t="shared" si="12"/>
        <v>199000</v>
      </c>
      <c r="B196" s="10">
        <v>67236</v>
      </c>
      <c r="C196" s="7">
        <f t="shared" si="14"/>
        <v>3697.98</v>
      </c>
      <c r="D196" s="7">
        <f t="shared" si="13"/>
        <v>5378.88</v>
      </c>
      <c r="E196" s="8">
        <f t="shared" si="10"/>
        <v>76312.86</v>
      </c>
      <c r="F196" s="17">
        <f t="shared" si="11"/>
        <v>0.38348170854271357</v>
      </c>
    </row>
    <row r="197" spans="1:6">
      <c r="A197" s="7">
        <f t="shared" si="12"/>
        <v>200000</v>
      </c>
      <c r="B197" s="10">
        <v>67656</v>
      </c>
      <c r="C197" s="7">
        <f t="shared" si="14"/>
        <v>3721.08</v>
      </c>
      <c r="D197" s="7">
        <f t="shared" si="13"/>
        <v>5412.4800000000005</v>
      </c>
      <c r="E197" s="8">
        <f t="shared" ref="E197:E260" si="15">SUM(B197:D197)</f>
        <v>76789.56</v>
      </c>
      <c r="F197" s="17">
        <f t="shared" ref="F197:F260" si="16">E197/A197</f>
        <v>0.38394780000000001</v>
      </c>
    </row>
    <row r="198" spans="1:6">
      <c r="A198" s="7">
        <f t="shared" ref="A198:A261" si="17">A197+1000</f>
        <v>201000</v>
      </c>
      <c r="B198" s="3">
        <v>68076</v>
      </c>
      <c r="C198" s="7">
        <f t="shared" si="14"/>
        <v>3744.18</v>
      </c>
      <c r="D198" s="7">
        <f t="shared" si="13"/>
        <v>5446.08</v>
      </c>
      <c r="E198" s="8">
        <f t="shared" si="15"/>
        <v>77266.259999999995</v>
      </c>
      <c r="F198" s="17">
        <f t="shared" si="16"/>
        <v>0.38440925373134327</v>
      </c>
    </row>
    <row r="199" spans="1:6">
      <c r="A199" s="7">
        <f t="shared" si="17"/>
        <v>202000</v>
      </c>
      <c r="B199" s="10">
        <v>68496</v>
      </c>
      <c r="C199" s="7">
        <f t="shared" si="14"/>
        <v>3767.28</v>
      </c>
      <c r="D199" s="7">
        <f t="shared" ref="D199:D262" si="18">B199*D$3</f>
        <v>5479.68</v>
      </c>
      <c r="E199" s="8">
        <f t="shared" si="15"/>
        <v>77742.959999999992</v>
      </c>
      <c r="F199" s="17">
        <f t="shared" si="16"/>
        <v>0.38486613861386132</v>
      </c>
    </row>
    <row r="200" spans="1:6">
      <c r="A200" s="7">
        <f t="shared" si="17"/>
        <v>203000</v>
      </c>
      <c r="B200" s="10">
        <v>68916</v>
      </c>
      <c r="C200" s="7">
        <f t="shared" si="14"/>
        <v>3790.38</v>
      </c>
      <c r="D200" s="7">
        <f t="shared" si="18"/>
        <v>5513.28</v>
      </c>
      <c r="E200" s="8">
        <f t="shared" si="15"/>
        <v>78219.66</v>
      </c>
      <c r="F200" s="17">
        <f t="shared" si="16"/>
        <v>0.38531852216748769</v>
      </c>
    </row>
    <row r="201" spans="1:6">
      <c r="A201" s="7">
        <f t="shared" si="17"/>
        <v>204000</v>
      </c>
      <c r="B201" s="10">
        <v>69336</v>
      </c>
      <c r="C201" s="7">
        <f t="shared" si="14"/>
        <v>3813.48</v>
      </c>
      <c r="D201" s="7">
        <f t="shared" si="18"/>
        <v>5546.88</v>
      </c>
      <c r="E201" s="8">
        <f t="shared" si="15"/>
        <v>78696.36</v>
      </c>
      <c r="F201" s="17">
        <f t="shared" si="16"/>
        <v>0.38576647058823532</v>
      </c>
    </row>
    <row r="202" spans="1:6">
      <c r="A202" s="7">
        <f t="shared" si="17"/>
        <v>205000</v>
      </c>
      <c r="B202" s="10">
        <v>69756</v>
      </c>
      <c r="C202" s="7">
        <f t="shared" si="14"/>
        <v>3836.58</v>
      </c>
      <c r="D202" s="7">
        <f t="shared" si="18"/>
        <v>5580.4800000000005</v>
      </c>
      <c r="E202" s="8">
        <f t="shared" si="15"/>
        <v>79173.06</v>
      </c>
      <c r="F202" s="17">
        <f t="shared" si="16"/>
        <v>0.38621004878048781</v>
      </c>
    </row>
    <row r="203" spans="1:6">
      <c r="A203" s="7">
        <f t="shared" si="17"/>
        <v>206000</v>
      </c>
      <c r="B203" s="3">
        <v>70176</v>
      </c>
      <c r="C203" s="7">
        <f t="shared" si="14"/>
        <v>3859.68</v>
      </c>
      <c r="D203" s="7">
        <f t="shared" si="18"/>
        <v>5614.08</v>
      </c>
      <c r="E203" s="8">
        <f t="shared" si="15"/>
        <v>79649.759999999995</v>
      </c>
      <c r="F203" s="17">
        <f t="shared" si="16"/>
        <v>0.38664932038834948</v>
      </c>
    </row>
    <row r="204" spans="1:6">
      <c r="A204" s="7">
        <f t="shared" si="17"/>
        <v>207000</v>
      </c>
      <c r="B204" s="10">
        <v>70596</v>
      </c>
      <c r="C204" s="7">
        <f t="shared" si="14"/>
        <v>3882.78</v>
      </c>
      <c r="D204" s="7">
        <f t="shared" si="18"/>
        <v>5647.68</v>
      </c>
      <c r="E204" s="8">
        <f t="shared" si="15"/>
        <v>80126.459999999992</v>
      </c>
      <c r="F204" s="17">
        <f t="shared" si="16"/>
        <v>0.38708434782608692</v>
      </c>
    </row>
    <row r="205" spans="1:6">
      <c r="A205" s="7">
        <f t="shared" si="17"/>
        <v>208000</v>
      </c>
      <c r="B205" s="10">
        <v>71016</v>
      </c>
      <c r="C205" s="7">
        <f t="shared" si="14"/>
        <v>3905.88</v>
      </c>
      <c r="D205" s="7">
        <f t="shared" si="18"/>
        <v>5681.28</v>
      </c>
      <c r="E205" s="8">
        <f t="shared" si="15"/>
        <v>80603.16</v>
      </c>
      <c r="F205" s="17">
        <f t="shared" si="16"/>
        <v>0.38751519230769232</v>
      </c>
    </row>
    <row r="206" spans="1:6">
      <c r="A206" s="7">
        <f t="shared" si="17"/>
        <v>209000</v>
      </c>
      <c r="B206" s="10">
        <v>71436</v>
      </c>
      <c r="C206" s="7">
        <f t="shared" si="14"/>
        <v>3928.98</v>
      </c>
      <c r="D206" s="7">
        <f t="shared" si="18"/>
        <v>5714.88</v>
      </c>
      <c r="E206" s="8">
        <f t="shared" si="15"/>
        <v>81079.86</v>
      </c>
      <c r="F206" s="17">
        <f t="shared" si="16"/>
        <v>0.38794191387559807</v>
      </c>
    </row>
    <row r="207" spans="1:6">
      <c r="A207" s="7">
        <f t="shared" si="17"/>
        <v>210000</v>
      </c>
      <c r="B207" s="10">
        <v>71856</v>
      </c>
      <c r="C207" s="7">
        <f t="shared" si="14"/>
        <v>3952.08</v>
      </c>
      <c r="D207" s="7">
        <f t="shared" si="18"/>
        <v>5748.4800000000005</v>
      </c>
      <c r="E207" s="8">
        <f t="shared" si="15"/>
        <v>81556.56</v>
      </c>
      <c r="F207" s="17">
        <f t="shared" si="16"/>
        <v>0.38836457142857139</v>
      </c>
    </row>
    <row r="208" spans="1:6">
      <c r="A208" s="7">
        <f t="shared" si="17"/>
        <v>211000</v>
      </c>
      <c r="B208" s="10">
        <v>72276</v>
      </c>
      <c r="C208" s="7">
        <f t="shared" si="14"/>
        <v>3975.18</v>
      </c>
      <c r="D208" s="7">
        <f t="shared" si="18"/>
        <v>5782.08</v>
      </c>
      <c r="E208" s="8">
        <f t="shared" si="15"/>
        <v>82033.259999999995</v>
      </c>
      <c r="F208" s="17">
        <f t="shared" si="16"/>
        <v>0.38878322274881516</v>
      </c>
    </row>
    <row r="209" spans="1:6">
      <c r="A209" s="7">
        <f t="shared" si="17"/>
        <v>212000</v>
      </c>
      <c r="B209" s="3">
        <v>72696</v>
      </c>
      <c r="C209" s="7">
        <f t="shared" si="14"/>
        <v>3998.28</v>
      </c>
      <c r="D209" s="7">
        <f t="shared" si="18"/>
        <v>5815.68</v>
      </c>
      <c r="E209" s="8">
        <f t="shared" si="15"/>
        <v>82509.959999999992</v>
      </c>
      <c r="F209" s="17">
        <f t="shared" si="16"/>
        <v>0.38919792452830188</v>
      </c>
    </row>
    <row r="210" spans="1:6">
      <c r="A210" s="7">
        <f t="shared" si="17"/>
        <v>213000</v>
      </c>
      <c r="B210" s="10">
        <v>73116</v>
      </c>
      <c r="C210" s="7">
        <f t="shared" si="14"/>
        <v>4021.38</v>
      </c>
      <c r="D210" s="7">
        <f t="shared" si="18"/>
        <v>5849.28</v>
      </c>
      <c r="E210" s="8">
        <f t="shared" si="15"/>
        <v>82986.66</v>
      </c>
      <c r="F210" s="17">
        <f t="shared" si="16"/>
        <v>0.38960873239436622</v>
      </c>
    </row>
    <row r="211" spans="1:6">
      <c r="A211" s="7">
        <f t="shared" si="17"/>
        <v>214000</v>
      </c>
      <c r="B211" s="10">
        <v>73536</v>
      </c>
      <c r="C211" s="7">
        <f t="shared" si="14"/>
        <v>4044.48</v>
      </c>
      <c r="D211" s="7">
        <f t="shared" si="18"/>
        <v>5882.88</v>
      </c>
      <c r="E211" s="8">
        <f t="shared" si="15"/>
        <v>83463.360000000001</v>
      </c>
      <c r="F211" s="17">
        <f t="shared" si="16"/>
        <v>0.39001570093457943</v>
      </c>
    </row>
    <row r="212" spans="1:6">
      <c r="A212" s="7">
        <f t="shared" si="17"/>
        <v>215000</v>
      </c>
      <c r="B212" s="10">
        <v>73956</v>
      </c>
      <c r="C212" s="7">
        <f t="shared" si="14"/>
        <v>4067.58</v>
      </c>
      <c r="D212" s="7">
        <f t="shared" si="18"/>
        <v>5916.4800000000005</v>
      </c>
      <c r="E212" s="8">
        <f t="shared" si="15"/>
        <v>83940.06</v>
      </c>
      <c r="F212" s="17">
        <f t="shared" si="16"/>
        <v>0.3904188837209302</v>
      </c>
    </row>
    <row r="213" spans="1:6">
      <c r="A213" s="7">
        <f t="shared" si="17"/>
        <v>216000</v>
      </c>
      <c r="B213" s="10">
        <v>74376</v>
      </c>
      <c r="C213" s="7">
        <f t="shared" si="14"/>
        <v>4090.68</v>
      </c>
      <c r="D213" s="7">
        <f t="shared" si="18"/>
        <v>5950.08</v>
      </c>
      <c r="E213" s="8">
        <f t="shared" si="15"/>
        <v>84416.76</v>
      </c>
      <c r="F213" s="17">
        <f t="shared" si="16"/>
        <v>0.39081833333333332</v>
      </c>
    </row>
    <row r="214" spans="1:6">
      <c r="A214" s="7">
        <f t="shared" si="17"/>
        <v>217000</v>
      </c>
      <c r="B214" s="3">
        <v>74796</v>
      </c>
      <c r="C214" s="7">
        <f t="shared" si="14"/>
        <v>4113.78</v>
      </c>
      <c r="D214" s="7">
        <f t="shared" si="18"/>
        <v>5983.68</v>
      </c>
      <c r="E214" s="8">
        <f t="shared" si="15"/>
        <v>84893.459999999992</v>
      </c>
      <c r="F214" s="17">
        <f t="shared" si="16"/>
        <v>0.39121410138248847</v>
      </c>
    </row>
    <row r="215" spans="1:6">
      <c r="A215" s="7">
        <f t="shared" si="17"/>
        <v>218000</v>
      </c>
      <c r="B215" s="10">
        <v>75216</v>
      </c>
      <c r="C215" s="7">
        <f t="shared" si="14"/>
        <v>4136.88</v>
      </c>
      <c r="D215" s="7">
        <f t="shared" si="18"/>
        <v>6017.28</v>
      </c>
      <c r="E215" s="8">
        <f t="shared" si="15"/>
        <v>85370.16</v>
      </c>
      <c r="F215" s="17">
        <f t="shared" si="16"/>
        <v>0.39160623853211013</v>
      </c>
    </row>
    <row r="216" spans="1:6">
      <c r="A216" s="7">
        <f t="shared" si="17"/>
        <v>219000</v>
      </c>
      <c r="B216" s="10">
        <v>75636</v>
      </c>
      <c r="C216" s="7">
        <f t="shared" si="14"/>
        <v>4159.9800000000005</v>
      </c>
      <c r="D216" s="7">
        <f t="shared" si="18"/>
        <v>6050.88</v>
      </c>
      <c r="E216" s="8">
        <f t="shared" si="15"/>
        <v>85846.86</v>
      </c>
      <c r="F216" s="17">
        <f t="shared" si="16"/>
        <v>0.39199479452054797</v>
      </c>
    </row>
    <row r="217" spans="1:6">
      <c r="A217" s="7">
        <f t="shared" si="17"/>
        <v>220000</v>
      </c>
      <c r="B217" s="10">
        <v>76056</v>
      </c>
      <c r="C217" s="7">
        <f t="shared" si="14"/>
        <v>4183.08</v>
      </c>
      <c r="D217" s="7">
        <f t="shared" si="18"/>
        <v>6084.4800000000005</v>
      </c>
      <c r="E217" s="8">
        <f t="shared" si="15"/>
        <v>86323.56</v>
      </c>
      <c r="F217" s="17">
        <f t="shared" si="16"/>
        <v>0.39237981818181816</v>
      </c>
    </row>
    <row r="218" spans="1:6">
      <c r="A218" s="7">
        <f t="shared" si="17"/>
        <v>221000</v>
      </c>
      <c r="B218" s="10">
        <v>76476</v>
      </c>
      <c r="C218" s="7">
        <f t="shared" si="14"/>
        <v>4206.18</v>
      </c>
      <c r="D218" s="7">
        <f t="shared" si="18"/>
        <v>6118.08</v>
      </c>
      <c r="E218" s="8">
        <f t="shared" si="15"/>
        <v>86800.26</v>
      </c>
      <c r="F218" s="17">
        <f t="shared" si="16"/>
        <v>0.39276135746606333</v>
      </c>
    </row>
    <row r="219" spans="1:6">
      <c r="A219" s="7">
        <f t="shared" si="17"/>
        <v>222000</v>
      </c>
      <c r="B219" s="10">
        <v>76896</v>
      </c>
      <c r="C219" s="7">
        <f t="shared" ref="C219:C282" si="19">B219*C$3</f>
        <v>4229.28</v>
      </c>
      <c r="D219" s="7">
        <f t="shared" si="18"/>
        <v>6151.68</v>
      </c>
      <c r="E219" s="8">
        <f t="shared" si="15"/>
        <v>87276.959999999992</v>
      </c>
      <c r="F219" s="17">
        <f t="shared" si="16"/>
        <v>0.39313945945945944</v>
      </c>
    </row>
    <row r="220" spans="1:6">
      <c r="A220" s="7">
        <f t="shared" si="17"/>
        <v>223000</v>
      </c>
      <c r="B220" s="3">
        <v>77316</v>
      </c>
      <c r="C220" s="7">
        <f t="shared" si="19"/>
        <v>4252.38</v>
      </c>
      <c r="D220" s="7">
        <f t="shared" si="18"/>
        <v>6185.28</v>
      </c>
      <c r="E220" s="8">
        <f t="shared" si="15"/>
        <v>87753.66</v>
      </c>
      <c r="F220" s="17">
        <f t="shared" si="16"/>
        <v>0.39351417040358744</v>
      </c>
    </row>
    <row r="221" spans="1:6">
      <c r="A221" s="7">
        <f t="shared" si="17"/>
        <v>224000</v>
      </c>
      <c r="B221" s="10">
        <v>77736</v>
      </c>
      <c r="C221" s="7">
        <f t="shared" si="19"/>
        <v>4275.4800000000005</v>
      </c>
      <c r="D221" s="7">
        <f t="shared" si="18"/>
        <v>6218.88</v>
      </c>
      <c r="E221" s="8">
        <f t="shared" si="15"/>
        <v>88230.36</v>
      </c>
      <c r="F221" s="17">
        <f t="shared" si="16"/>
        <v>0.39388553571428569</v>
      </c>
    </row>
    <row r="222" spans="1:6">
      <c r="A222" s="7">
        <f t="shared" si="17"/>
        <v>225000</v>
      </c>
      <c r="B222" s="10">
        <v>78156</v>
      </c>
      <c r="C222" s="7">
        <f t="shared" si="19"/>
        <v>4298.58</v>
      </c>
      <c r="D222" s="7">
        <f t="shared" si="18"/>
        <v>6252.4800000000005</v>
      </c>
      <c r="E222" s="8">
        <f t="shared" si="15"/>
        <v>88707.06</v>
      </c>
      <c r="F222" s="17">
        <f t="shared" si="16"/>
        <v>0.39425359999999998</v>
      </c>
    </row>
    <row r="223" spans="1:6">
      <c r="A223" s="7">
        <f t="shared" si="17"/>
        <v>226000</v>
      </c>
      <c r="B223" s="10">
        <v>78576</v>
      </c>
      <c r="C223" s="7">
        <f t="shared" si="19"/>
        <v>4321.68</v>
      </c>
      <c r="D223" s="7">
        <f t="shared" si="18"/>
        <v>6286.08</v>
      </c>
      <c r="E223" s="8">
        <f t="shared" si="15"/>
        <v>89183.76</v>
      </c>
      <c r="F223" s="17">
        <f t="shared" si="16"/>
        <v>0.39461840707964602</v>
      </c>
    </row>
    <row r="224" spans="1:6">
      <c r="A224" s="7">
        <f t="shared" si="17"/>
        <v>227000</v>
      </c>
      <c r="B224" s="10">
        <v>78996</v>
      </c>
      <c r="C224" s="7">
        <f t="shared" si="19"/>
        <v>4344.78</v>
      </c>
      <c r="D224" s="7">
        <f t="shared" si="18"/>
        <v>6319.68</v>
      </c>
      <c r="E224" s="8">
        <f t="shared" si="15"/>
        <v>89660.459999999992</v>
      </c>
      <c r="F224" s="17">
        <f t="shared" si="16"/>
        <v>0.39497999999999994</v>
      </c>
    </row>
    <row r="225" spans="1:6">
      <c r="A225" s="7">
        <f t="shared" si="17"/>
        <v>228000</v>
      </c>
      <c r="B225" s="3">
        <v>79416</v>
      </c>
      <c r="C225" s="7">
        <f t="shared" si="19"/>
        <v>4367.88</v>
      </c>
      <c r="D225" s="7">
        <f t="shared" si="18"/>
        <v>6353.28</v>
      </c>
      <c r="E225" s="8">
        <f t="shared" si="15"/>
        <v>90137.16</v>
      </c>
      <c r="F225" s="17">
        <f t="shared" si="16"/>
        <v>0.39533842105263162</v>
      </c>
    </row>
    <row r="226" spans="1:6">
      <c r="A226" s="7">
        <f t="shared" si="17"/>
        <v>229000</v>
      </c>
      <c r="B226" s="10">
        <v>79836</v>
      </c>
      <c r="C226" s="7">
        <f t="shared" si="19"/>
        <v>4390.9800000000005</v>
      </c>
      <c r="D226" s="7">
        <f t="shared" si="18"/>
        <v>6386.88</v>
      </c>
      <c r="E226" s="8">
        <f t="shared" si="15"/>
        <v>90613.86</v>
      </c>
      <c r="F226" s="17">
        <f t="shared" si="16"/>
        <v>0.39569371179039303</v>
      </c>
    </row>
    <row r="227" spans="1:6">
      <c r="A227" s="7">
        <f t="shared" si="17"/>
        <v>230000</v>
      </c>
      <c r="B227" s="10">
        <v>80256</v>
      </c>
      <c r="C227" s="7">
        <f t="shared" si="19"/>
        <v>4414.08</v>
      </c>
      <c r="D227" s="7">
        <f t="shared" si="18"/>
        <v>6420.4800000000005</v>
      </c>
      <c r="E227" s="8">
        <f t="shared" si="15"/>
        <v>91090.559999999998</v>
      </c>
      <c r="F227" s="17">
        <f t="shared" si="16"/>
        <v>0.39604591304347825</v>
      </c>
    </row>
    <row r="228" spans="1:6">
      <c r="A228" s="7">
        <f t="shared" si="17"/>
        <v>231000</v>
      </c>
      <c r="B228" s="10">
        <v>80676</v>
      </c>
      <c r="C228" s="7">
        <f t="shared" si="19"/>
        <v>4437.18</v>
      </c>
      <c r="D228" s="7">
        <f t="shared" si="18"/>
        <v>6454.08</v>
      </c>
      <c r="E228" s="8">
        <f t="shared" si="15"/>
        <v>91567.26</v>
      </c>
      <c r="F228" s="17">
        <f t="shared" si="16"/>
        <v>0.39639506493506493</v>
      </c>
    </row>
    <row r="229" spans="1:6">
      <c r="A229" s="7">
        <f t="shared" si="17"/>
        <v>232000</v>
      </c>
      <c r="B229" s="10">
        <v>81096</v>
      </c>
      <c r="C229" s="7">
        <f t="shared" si="19"/>
        <v>4460.28</v>
      </c>
      <c r="D229" s="7">
        <f t="shared" si="18"/>
        <v>6487.68</v>
      </c>
      <c r="E229" s="8">
        <f t="shared" si="15"/>
        <v>92043.959999999992</v>
      </c>
      <c r="F229" s="17">
        <f t="shared" si="16"/>
        <v>0.39674120689655168</v>
      </c>
    </row>
    <row r="230" spans="1:6">
      <c r="A230" s="7">
        <f t="shared" si="17"/>
        <v>233000</v>
      </c>
      <c r="B230" s="10">
        <v>81516</v>
      </c>
      <c r="C230" s="7">
        <f t="shared" si="19"/>
        <v>4483.38</v>
      </c>
      <c r="D230" s="7">
        <f t="shared" si="18"/>
        <v>6521.28</v>
      </c>
      <c r="E230" s="8">
        <f t="shared" si="15"/>
        <v>92520.66</v>
      </c>
      <c r="F230" s="17">
        <f t="shared" si="16"/>
        <v>0.39708437768240346</v>
      </c>
    </row>
    <row r="231" spans="1:6">
      <c r="A231" s="7">
        <f t="shared" si="17"/>
        <v>234000</v>
      </c>
      <c r="B231" s="3">
        <v>81936</v>
      </c>
      <c r="C231" s="7">
        <f t="shared" si="19"/>
        <v>4506.4800000000005</v>
      </c>
      <c r="D231" s="7">
        <f t="shared" si="18"/>
        <v>6554.88</v>
      </c>
      <c r="E231" s="8">
        <f t="shared" si="15"/>
        <v>92997.36</v>
      </c>
      <c r="F231" s="17">
        <f t="shared" si="16"/>
        <v>0.39742461538461538</v>
      </c>
    </row>
    <row r="232" spans="1:6">
      <c r="A232" s="7">
        <f t="shared" si="17"/>
        <v>235000</v>
      </c>
      <c r="B232" s="10">
        <v>82356</v>
      </c>
      <c r="C232" s="7">
        <f t="shared" si="19"/>
        <v>4529.58</v>
      </c>
      <c r="D232" s="7">
        <f t="shared" si="18"/>
        <v>6588.4800000000005</v>
      </c>
      <c r="E232" s="8">
        <f t="shared" si="15"/>
        <v>93474.06</v>
      </c>
      <c r="F232" s="17">
        <f t="shared" si="16"/>
        <v>0.39776195744680848</v>
      </c>
    </row>
    <row r="233" spans="1:6">
      <c r="A233" s="7">
        <f t="shared" si="17"/>
        <v>236000</v>
      </c>
      <c r="B233" s="10">
        <v>82776</v>
      </c>
      <c r="C233" s="7">
        <f t="shared" si="19"/>
        <v>4552.68</v>
      </c>
      <c r="D233" s="7">
        <f t="shared" si="18"/>
        <v>6622.08</v>
      </c>
      <c r="E233" s="8">
        <f t="shared" si="15"/>
        <v>93950.76</v>
      </c>
      <c r="F233" s="17">
        <f t="shared" si="16"/>
        <v>0.39809644067796607</v>
      </c>
    </row>
    <row r="234" spans="1:6">
      <c r="A234" s="7">
        <f t="shared" si="17"/>
        <v>237000</v>
      </c>
      <c r="B234" s="10">
        <v>83196</v>
      </c>
      <c r="C234" s="7">
        <f t="shared" si="19"/>
        <v>4575.78</v>
      </c>
      <c r="D234" s="7">
        <f t="shared" si="18"/>
        <v>6655.68</v>
      </c>
      <c r="E234" s="8">
        <f t="shared" si="15"/>
        <v>94427.459999999992</v>
      </c>
      <c r="F234" s="17">
        <f t="shared" si="16"/>
        <v>0.39842810126582273</v>
      </c>
    </row>
    <row r="235" spans="1:6">
      <c r="A235" s="7">
        <f t="shared" si="17"/>
        <v>238000</v>
      </c>
      <c r="B235" s="10">
        <v>83616</v>
      </c>
      <c r="C235" s="7">
        <f t="shared" si="19"/>
        <v>4598.88</v>
      </c>
      <c r="D235" s="7">
        <f t="shared" si="18"/>
        <v>6689.28</v>
      </c>
      <c r="E235" s="8">
        <f t="shared" si="15"/>
        <v>94904.16</v>
      </c>
      <c r="F235" s="17">
        <f t="shared" si="16"/>
        <v>0.39875697478991601</v>
      </c>
    </row>
    <row r="236" spans="1:6">
      <c r="A236" s="7">
        <f t="shared" si="17"/>
        <v>239000</v>
      </c>
      <c r="B236" s="3">
        <v>84036</v>
      </c>
      <c r="C236" s="7">
        <f t="shared" si="19"/>
        <v>4621.9800000000005</v>
      </c>
      <c r="D236" s="7">
        <f t="shared" si="18"/>
        <v>6722.88</v>
      </c>
      <c r="E236" s="8">
        <f t="shared" si="15"/>
        <v>95380.86</v>
      </c>
      <c r="F236" s="17">
        <f t="shared" si="16"/>
        <v>0.39908309623430965</v>
      </c>
    </row>
    <row r="237" spans="1:6">
      <c r="A237" s="7">
        <f t="shared" si="17"/>
        <v>240000</v>
      </c>
      <c r="B237" s="10">
        <v>84456</v>
      </c>
      <c r="C237" s="7">
        <f t="shared" si="19"/>
        <v>4645.08</v>
      </c>
      <c r="D237" s="7">
        <f t="shared" si="18"/>
        <v>6756.4800000000005</v>
      </c>
      <c r="E237" s="8">
        <f t="shared" si="15"/>
        <v>95857.56</v>
      </c>
      <c r="F237" s="17">
        <f t="shared" si="16"/>
        <v>0.3994065</v>
      </c>
    </row>
    <row r="238" spans="1:6">
      <c r="A238" s="7">
        <f t="shared" si="17"/>
        <v>241000</v>
      </c>
      <c r="B238" s="10">
        <v>84876</v>
      </c>
      <c r="C238" s="7">
        <f t="shared" si="19"/>
        <v>4668.18</v>
      </c>
      <c r="D238" s="7">
        <f t="shared" si="18"/>
        <v>6790.08</v>
      </c>
      <c r="E238" s="8">
        <f t="shared" si="15"/>
        <v>96334.26</v>
      </c>
      <c r="F238" s="17">
        <f t="shared" si="16"/>
        <v>0.39972721991701243</v>
      </c>
    </row>
    <row r="239" spans="1:6">
      <c r="A239" s="7">
        <f t="shared" si="17"/>
        <v>242000</v>
      </c>
      <c r="B239" s="10">
        <v>85296</v>
      </c>
      <c r="C239" s="7">
        <f t="shared" si="19"/>
        <v>4691.28</v>
      </c>
      <c r="D239" s="7">
        <f t="shared" si="18"/>
        <v>6823.68</v>
      </c>
      <c r="E239" s="8">
        <f t="shared" si="15"/>
        <v>96810.959999999992</v>
      </c>
      <c r="F239" s="17">
        <f t="shared" si="16"/>
        <v>0.40004528925619831</v>
      </c>
    </row>
    <row r="240" spans="1:6">
      <c r="A240" s="7">
        <f t="shared" si="17"/>
        <v>243000</v>
      </c>
      <c r="B240" s="10">
        <v>85716</v>
      </c>
      <c r="C240" s="7">
        <f t="shared" si="19"/>
        <v>4714.38</v>
      </c>
      <c r="D240" s="7">
        <f t="shared" si="18"/>
        <v>6857.28</v>
      </c>
      <c r="E240" s="8">
        <f t="shared" si="15"/>
        <v>97287.66</v>
      </c>
      <c r="F240" s="17">
        <f t="shared" si="16"/>
        <v>0.40036074074074074</v>
      </c>
    </row>
    <row r="241" spans="1:6">
      <c r="A241" s="7">
        <f t="shared" si="17"/>
        <v>244000</v>
      </c>
      <c r="B241" s="10">
        <v>86136</v>
      </c>
      <c r="C241" s="7">
        <f t="shared" si="19"/>
        <v>4737.4800000000005</v>
      </c>
      <c r="D241" s="7">
        <f t="shared" si="18"/>
        <v>6890.88</v>
      </c>
      <c r="E241" s="8">
        <f t="shared" si="15"/>
        <v>97764.36</v>
      </c>
      <c r="F241" s="17">
        <f t="shared" si="16"/>
        <v>0.40067360655737705</v>
      </c>
    </row>
    <row r="242" spans="1:6">
      <c r="A242" s="7">
        <f t="shared" si="17"/>
        <v>245000</v>
      </c>
      <c r="B242" s="3">
        <v>86556</v>
      </c>
      <c r="C242" s="7">
        <f t="shared" si="19"/>
        <v>4760.58</v>
      </c>
      <c r="D242" s="7">
        <f t="shared" si="18"/>
        <v>6924.4800000000005</v>
      </c>
      <c r="E242" s="8">
        <f t="shared" si="15"/>
        <v>98241.06</v>
      </c>
      <c r="F242" s="17">
        <f t="shared" si="16"/>
        <v>0.40098391836734693</v>
      </c>
    </row>
    <row r="243" spans="1:6">
      <c r="A243" s="7">
        <f t="shared" si="17"/>
        <v>246000</v>
      </c>
      <c r="B243" s="10">
        <v>86976</v>
      </c>
      <c r="C243" s="7">
        <f t="shared" si="19"/>
        <v>4783.68</v>
      </c>
      <c r="D243" s="7">
        <f t="shared" si="18"/>
        <v>6958.08</v>
      </c>
      <c r="E243" s="8">
        <f t="shared" si="15"/>
        <v>98717.759999999995</v>
      </c>
      <c r="F243" s="17">
        <f t="shared" si="16"/>
        <v>0.40129170731707314</v>
      </c>
    </row>
    <row r="244" spans="1:6">
      <c r="A244" s="7">
        <f t="shared" si="17"/>
        <v>247000</v>
      </c>
      <c r="B244" s="10">
        <v>87396</v>
      </c>
      <c r="C244" s="7">
        <f t="shared" si="19"/>
        <v>4806.78</v>
      </c>
      <c r="D244" s="7">
        <f t="shared" si="18"/>
        <v>6991.68</v>
      </c>
      <c r="E244" s="8">
        <f t="shared" si="15"/>
        <v>99194.459999999992</v>
      </c>
      <c r="F244" s="17">
        <f t="shared" si="16"/>
        <v>0.40159700404858295</v>
      </c>
    </row>
    <row r="245" spans="1:6">
      <c r="A245" s="7">
        <f t="shared" si="17"/>
        <v>248000</v>
      </c>
      <c r="B245" s="10">
        <v>87816</v>
      </c>
      <c r="C245" s="7">
        <f t="shared" si="19"/>
        <v>4829.88</v>
      </c>
      <c r="D245" s="7">
        <f t="shared" si="18"/>
        <v>7025.28</v>
      </c>
      <c r="E245" s="8">
        <f t="shared" si="15"/>
        <v>99671.16</v>
      </c>
      <c r="F245" s="17">
        <f t="shared" si="16"/>
        <v>0.40189983870967744</v>
      </c>
    </row>
    <row r="246" spans="1:6">
      <c r="A246" s="7">
        <f t="shared" si="17"/>
        <v>249000</v>
      </c>
      <c r="B246" s="10">
        <v>88236</v>
      </c>
      <c r="C246" s="7">
        <f t="shared" si="19"/>
        <v>4852.9800000000005</v>
      </c>
      <c r="D246" s="7">
        <f t="shared" si="18"/>
        <v>7058.88</v>
      </c>
      <c r="E246" s="8">
        <f t="shared" si="15"/>
        <v>100147.86</v>
      </c>
      <c r="F246" s="17">
        <f t="shared" si="16"/>
        <v>0.40220024096385543</v>
      </c>
    </row>
    <row r="247" spans="1:6">
      <c r="A247" s="7">
        <f t="shared" si="17"/>
        <v>250000</v>
      </c>
      <c r="B247" s="3">
        <v>88656</v>
      </c>
      <c r="C247" s="7">
        <f t="shared" si="19"/>
        <v>4876.08</v>
      </c>
      <c r="D247" s="7">
        <f t="shared" si="18"/>
        <v>7092.4800000000005</v>
      </c>
      <c r="E247" s="8">
        <f t="shared" si="15"/>
        <v>100624.56</v>
      </c>
      <c r="F247" s="17">
        <f t="shared" si="16"/>
        <v>0.40249824000000001</v>
      </c>
    </row>
    <row r="248" spans="1:6">
      <c r="A248" s="7">
        <f t="shared" si="17"/>
        <v>251000</v>
      </c>
      <c r="B248" s="10">
        <v>89076</v>
      </c>
      <c r="C248" s="7">
        <f t="shared" si="19"/>
        <v>4899.18</v>
      </c>
      <c r="D248" s="7">
        <f t="shared" si="18"/>
        <v>7126.08</v>
      </c>
      <c r="E248" s="8">
        <f t="shared" si="15"/>
        <v>101101.26</v>
      </c>
      <c r="F248" s="17">
        <f t="shared" si="16"/>
        <v>0.40279386454183264</v>
      </c>
    </row>
    <row r="249" spans="1:6">
      <c r="A249" s="7">
        <f t="shared" si="17"/>
        <v>252000</v>
      </c>
      <c r="B249" s="10">
        <v>89496</v>
      </c>
      <c r="C249" s="7">
        <f t="shared" si="19"/>
        <v>4922.28</v>
      </c>
      <c r="D249" s="7">
        <f t="shared" si="18"/>
        <v>7159.68</v>
      </c>
      <c r="E249" s="8">
        <f t="shared" si="15"/>
        <v>101577.95999999999</v>
      </c>
      <c r="F249" s="17">
        <f t="shared" si="16"/>
        <v>0.40308714285714281</v>
      </c>
    </row>
    <row r="250" spans="1:6">
      <c r="A250" s="7">
        <f t="shared" si="17"/>
        <v>253000</v>
      </c>
      <c r="B250" s="10">
        <v>89916</v>
      </c>
      <c r="C250" s="7">
        <f t="shared" si="19"/>
        <v>4945.38</v>
      </c>
      <c r="D250" s="7">
        <f t="shared" si="18"/>
        <v>7193.28</v>
      </c>
      <c r="E250" s="8">
        <f t="shared" si="15"/>
        <v>102054.66</v>
      </c>
      <c r="F250" s="17">
        <f t="shared" si="16"/>
        <v>0.40337810276679842</v>
      </c>
    </row>
    <row r="251" spans="1:6">
      <c r="A251" s="7">
        <f t="shared" si="17"/>
        <v>254000</v>
      </c>
      <c r="B251" s="10">
        <v>90336</v>
      </c>
      <c r="C251" s="7">
        <f t="shared" si="19"/>
        <v>4968.4800000000005</v>
      </c>
      <c r="D251" s="7">
        <f t="shared" si="18"/>
        <v>7226.88</v>
      </c>
      <c r="E251" s="8">
        <f t="shared" si="15"/>
        <v>102531.36</v>
      </c>
      <c r="F251" s="17">
        <f t="shared" si="16"/>
        <v>0.40366677165354331</v>
      </c>
    </row>
    <row r="252" spans="1:6">
      <c r="A252" s="7">
        <f t="shared" si="17"/>
        <v>255000</v>
      </c>
      <c r="B252" s="10">
        <v>90756</v>
      </c>
      <c r="C252" s="7">
        <f t="shared" si="19"/>
        <v>4991.58</v>
      </c>
      <c r="D252" s="7">
        <f t="shared" si="18"/>
        <v>7260.4800000000005</v>
      </c>
      <c r="E252" s="8">
        <f t="shared" si="15"/>
        <v>103008.06</v>
      </c>
      <c r="F252" s="17">
        <f t="shared" si="16"/>
        <v>0.4039531764705882</v>
      </c>
    </row>
    <row r="253" spans="1:6">
      <c r="A253" s="7">
        <f t="shared" si="17"/>
        <v>256000</v>
      </c>
      <c r="B253" s="3">
        <v>91176</v>
      </c>
      <c r="C253" s="7">
        <f t="shared" si="19"/>
        <v>5014.68</v>
      </c>
      <c r="D253" s="7">
        <f t="shared" si="18"/>
        <v>7294.08</v>
      </c>
      <c r="E253" s="8">
        <f t="shared" si="15"/>
        <v>103484.76</v>
      </c>
      <c r="F253" s="17">
        <f t="shared" si="16"/>
        <v>0.40423734374999998</v>
      </c>
    </row>
    <row r="254" spans="1:6">
      <c r="A254" s="7">
        <f t="shared" si="17"/>
        <v>257000</v>
      </c>
      <c r="B254" s="10">
        <v>91596</v>
      </c>
      <c r="C254" s="7">
        <f t="shared" si="19"/>
        <v>5037.78</v>
      </c>
      <c r="D254" s="7">
        <f t="shared" si="18"/>
        <v>7327.68</v>
      </c>
      <c r="E254" s="8">
        <f t="shared" si="15"/>
        <v>103961.45999999999</v>
      </c>
      <c r="F254" s="17">
        <f t="shared" si="16"/>
        <v>0.40451929961089489</v>
      </c>
    </row>
    <row r="255" spans="1:6">
      <c r="A255" s="7">
        <f t="shared" si="17"/>
        <v>258000</v>
      </c>
      <c r="B255" s="10">
        <v>92016</v>
      </c>
      <c r="C255" s="7">
        <f t="shared" si="19"/>
        <v>5060.88</v>
      </c>
      <c r="D255" s="7">
        <f t="shared" si="18"/>
        <v>7361.28</v>
      </c>
      <c r="E255" s="8">
        <f t="shared" si="15"/>
        <v>104438.16</v>
      </c>
      <c r="F255" s="17">
        <f t="shared" si="16"/>
        <v>0.4047990697674419</v>
      </c>
    </row>
    <row r="256" spans="1:6">
      <c r="A256" s="7">
        <f t="shared" si="17"/>
        <v>259000</v>
      </c>
      <c r="B256" s="10">
        <v>92436</v>
      </c>
      <c r="C256" s="7">
        <f t="shared" si="19"/>
        <v>5083.9800000000005</v>
      </c>
      <c r="D256" s="7">
        <f t="shared" si="18"/>
        <v>7394.88</v>
      </c>
      <c r="E256" s="8">
        <f t="shared" si="15"/>
        <v>104914.86</v>
      </c>
      <c r="F256" s="17">
        <f t="shared" si="16"/>
        <v>0.40507667953667953</v>
      </c>
    </row>
    <row r="257" spans="1:6">
      <c r="A257" s="7">
        <f t="shared" si="17"/>
        <v>260000</v>
      </c>
      <c r="B257" s="10">
        <v>92856</v>
      </c>
      <c r="C257" s="7">
        <f t="shared" si="19"/>
        <v>5107.08</v>
      </c>
      <c r="D257" s="7">
        <f t="shared" si="18"/>
        <v>7428.4800000000005</v>
      </c>
      <c r="E257" s="8">
        <f t="shared" si="15"/>
        <v>105391.56</v>
      </c>
      <c r="F257" s="17">
        <f t="shared" si="16"/>
        <v>0.40535215384615386</v>
      </c>
    </row>
    <row r="258" spans="1:6">
      <c r="A258" s="7">
        <f t="shared" si="17"/>
        <v>261000</v>
      </c>
      <c r="B258" s="3">
        <v>93276</v>
      </c>
      <c r="C258" s="7">
        <f t="shared" si="19"/>
        <v>5130.18</v>
      </c>
      <c r="D258" s="7">
        <f t="shared" si="18"/>
        <v>7462.08</v>
      </c>
      <c r="E258" s="8">
        <f t="shared" si="15"/>
        <v>105868.26</v>
      </c>
      <c r="F258" s="17">
        <f t="shared" si="16"/>
        <v>0.4056255172413793</v>
      </c>
    </row>
    <row r="259" spans="1:6">
      <c r="A259" s="7">
        <f t="shared" si="17"/>
        <v>262000</v>
      </c>
      <c r="B259" s="10">
        <v>93696</v>
      </c>
      <c r="C259" s="7">
        <f t="shared" si="19"/>
        <v>5153.28</v>
      </c>
      <c r="D259" s="7">
        <f t="shared" si="18"/>
        <v>7495.68</v>
      </c>
      <c r="E259" s="8">
        <f t="shared" si="15"/>
        <v>106344.95999999999</v>
      </c>
      <c r="F259" s="17">
        <f t="shared" si="16"/>
        <v>0.40589679389312971</v>
      </c>
    </row>
    <row r="260" spans="1:6">
      <c r="A260" s="7">
        <f t="shared" si="17"/>
        <v>263000</v>
      </c>
      <c r="B260" s="10">
        <v>94116</v>
      </c>
      <c r="C260" s="7">
        <f t="shared" si="19"/>
        <v>5176.38</v>
      </c>
      <c r="D260" s="7">
        <f t="shared" si="18"/>
        <v>7529.28</v>
      </c>
      <c r="E260" s="8">
        <f t="shared" si="15"/>
        <v>106821.66</v>
      </c>
      <c r="F260" s="17">
        <f t="shared" si="16"/>
        <v>0.40616600760456273</v>
      </c>
    </row>
    <row r="261" spans="1:6">
      <c r="A261" s="7">
        <f t="shared" si="17"/>
        <v>264000</v>
      </c>
      <c r="B261" s="10">
        <v>94536</v>
      </c>
      <c r="C261" s="7">
        <f t="shared" si="19"/>
        <v>5199.4800000000005</v>
      </c>
      <c r="D261" s="7">
        <f t="shared" si="18"/>
        <v>7562.88</v>
      </c>
      <c r="E261" s="8">
        <f t="shared" ref="E261:E324" si="20">SUM(B261:D261)</f>
        <v>107298.36</v>
      </c>
      <c r="F261" s="17">
        <f t="shared" ref="F261:F324" si="21">E261/A261</f>
        <v>0.40643318181818183</v>
      </c>
    </row>
    <row r="262" spans="1:6">
      <c r="A262" s="7">
        <f t="shared" ref="A262:A325" si="22">A261+1000</f>
        <v>265000</v>
      </c>
      <c r="B262" s="10">
        <v>94956</v>
      </c>
      <c r="C262" s="7">
        <f t="shared" si="19"/>
        <v>5222.58</v>
      </c>
      <c r="D262" s="7">
        <f t="shared" si="18"/>
        <v>7596.4800000000005</v>
      </c>
      <c r="E262" s="8">
        <f t="shared" si="20"/>
        <v>107775.06</v>
      </c>
      <c r="F262" s="17">
        <f t="shared" si="21"/>
        <v>0.40669833962264151</v>
      </c>
    </row>
    <row r="263" spans="1:6">
      <c r="A263" s="7">
        <f t="shared" si="22"/>
        <v>266000</v>
      </c>
      <c r="B263" s="10">
        <v>95376</v>
      </c>
      <c r="C263" s="7">
        <f t="shared" si="19"/>
        <v>5245.68</v>
      </c>
      <c r="D263" s="7">
        <f t="shared" ref="D263:D326" si="23">B263*D$3</f>
        <v>7630.08</v>
      </c>
      <c r="E263" s="8">
        <f t="shared" si="20"/>
        <v>108251.76</v>
      </c>
      <c r="F263" s="17">
        <f t="shared" si="21"/>
        <v>0.40696150375939849</v>
      </c>
    </row>
    <row r="264" spans="1:6">
      <c r="A264" s="7">
        <f t="shared" si="22"/>
        <v>267000</v>
      </c>
      <c r="B264" s="3">
        <v>95796</v>
      </c>
      <c r="C264" s="7">
        <f t="shared" si="19"/>
        <v>5268.78</v>
      </c>
      <c r="D264" s="7">
        <f t="shared" si="23"/>
        <v>7663.68</v>
      </c>
      <c r="E264" s="8">
        <f t="shared" si="20"/>
        <v>108728.45999999999</v>
      </c>
      <c r="F264" s="17">
        <f t="shared" si="21"/>
        <v>0.40722269662921345</v>
      </c>
    </row>
    <row r="265" spans="1:6">
      <c r="A265" s="7">
        <f t="shared" si="22"/>
        <v>268000</v>
      </c>
      <c r="B265" s="10">
        <v>96216</v>
      </c>
      <c r="C265" s="7">
        <f t="shared" si="19"/>
        <v>5291.88</v>
      </c>
      <c r="D265" s="7">
        <f t="shared" si="23"/>
        <v>7697.28</v>
      </c>
      <c r="E265" s="8">
        <f t="shared" si="20"/>
        <v>109205.16</v>
      </c>
      <c r="F265" s="17">
        <f t="shared" si="21"/>
        <v>0.40748194029850748</v>
      </c>
    </row>
    <row r="266" spans="1:6">
      <c r="A266" s="7">
        <f t="shared" si="22"/>
        <v>269000</v>
      </c>
      <c r="B266" s="10">
        <v>96636</v>
      </c>
      <c r="C266" s="7">
        <f t="shared" si="19"/>
        <v>5314.9800000000005</v>
      </c>
      <c r="D266" s="7">
        <f t="shared" si="23"/>
        <v>7730.88</v>
      </c>
      <c r="E266" s="8">
        <f t="shared" si="20"/>
        <v>109681.86</v>
      </c>
      <c r="F266" s="17">
        <f t="shared" si="21"/>
        <v>0.40773925650557619</v>
      </c>
    </row>
    <row r="267" spans="1:6" s="13" customFormat="1">
      <c r="A267" s="10">
        <f t="shared" si="22"/>
        <v>270000</v>
      </c>
      <c r="B267" s="10">
        <v>97056</v>
      </c>
      <c r="C267" s="10">
        <f t="shared" si="19"/>
        <v>5338.08</v>
      </c>
      <c r="D267" s="10">
        <f t="shared" si="23"/>
        <v>7764.4800000000005</v>
      </c>
      <c r="E267" s="11">
        <f t="shared" si="20"/>
        <v>110158.56</v>
      </c>
      <c r="F267" s="18">
        <f t="shared" si="21"/>
        <v>0.40799466666666667</v>
      </c>
    </row>
    <row r="268" spans="1:6">
      <c r="A268" s="7">
        <f t="shared" si="22"/>
        <v>271000</v>
      </c>
      <c r="B268" s="10">
        <v>97476</v>
      </c>
      <c r="C268" s="7">
        <f t="shared" si="19"/>
        <v>5361.18</v>
      </c>
      <c r="D268" s="7">
        <f t="shared" si="23"/>
        <v>7798.08</v>
      </c>
      <c r="E268" s="8">
        <f t="shared" si="20"/>
        <v>110635.26</v>
      </c>
      <c r="F268" s="17">
        <f t="shared" si="21"/>
        <v>0.4082481918819188</v>
      </c>
    </row>
    <row r="269" spans="1:6">
      <c r="A269" s="7">
        <f t="shared" si="22"/>
        <v>272000</v>
      </c>
      <c r="B269" s="3">
        <v>97896</v>
      </c>
      <c r="C269" s="7">
        <f t="shared" si="19"/>
        <v>5384.28</v>
      </c>
      <c r="D269" s="7">
        <f t="shared" si="23"/>
        <v>7831.68</v>
      </c>
      <c r="E269" s="8">
        <f t="shared" si="20"/>
        <v>111111.95999999999</v>
      </c>
      <c r="F269" s="17">
        <f t="shared" si="21"/>
        <v>0.40849985294117647</v>
      </c>
    </row>
    <row r="270" spans="1:6">
      <c r="A270" s="7">
        <f t="shared" si="22"/>
        <v>273000</v>
      </c>
      <c r="B270" s="10">
        <v>98316</v>
      </c>
      <c r="C270" s="7">
        <f t="shared" si="19"/>
        <v>5407.38</v>
      </c>
      <c r="D270" s="7">
        <f t="shared" si="23"/>
        <v>7865.28</v>
      </c>
      <c r="E270" s="8">
        <f t="shared" si="20"/>
        <v>111588.66</v>
      </c>
      <c r="F270" s="17">
        <f t="shared" si="21"/>
        <v>0.40874967032967036</v>
      </c>
    </row>
    <row r="271" spans="1:6">
      <c r="A271" s="7">
        <f t="shared" si="22"/>
        <v>274000</v>
      </c>
      <c r="B271" s="10">
        <v>98736</v>
      </c>
      <c r="C271" s="7">
        <f t="shared" si="19"/>
        <v>5430.4800000000005</v>
      </c>
      <c r="D271" s="7">
        <f t="shared" si="23"/>
        <v>7898.88</v>
      </c>
      <c r="E271" s="8">
        <f t="shared" si="20"/>
        <v>112065.36</v>
      </c>
      <c r="F271" s="17">
        <f t="shared" si="21"/>
        <v>0.40899766423357664</v>
      </c>
    </row>
    <row r="272" spans="1:6">
      <c r="A272" s="7">
        <f t="shared" si="22"/>
        <v>275000</v>
      </c>
      <c r="B272" s="10">
        <v>99156</v>
      </c>
      <c r="C272" s="7">
        <f t="shared" si="19"/>
        <v>5453.58</v>
      </c>
      <c r="D272" s="7">
        <f t="shared" si="23"/>
        <v>7932.4800000000005</v>
      </c>
      <c r="E272" s="8">
        <f t="shared" si="20"/>
        <v>112542.06</v>
      </c>
      <c r="F272" s="17">
        <f t="shared" si="21"/>
        <v>0.40924385454545453</v>
      </c>
    </row>
    <row r="273" spans="1:6">
      <c r="A273" s="7">
        <f t="shared" si="22"/>
        <v>276000</v>
      </c>
      <c r="B273" s="10">
        <v>99576</v>
      </c>
      <c r="C273" s="7">
        <f t="shared" si="19"/>
        <v>5476.68</v>
      </c>
      <c r="D273" s="7">
        <f t="shared" si="23"/>
        <v>7966.08</v>
      </c>
      <c r="E273" s="8">
        <f t="shared" si="20"/>
        <v>113018.76</v>
      </c>
      <c r="F273" s="17">
        <f t="shared" si="21"/>
        <v>0.40948826086956519</v>
      </c>
    </row>
    <row r="274" spans="1:6">
      <c r="A274" s="7">
        <f t="shared" si="22"/>
        <v>277000</v>
      </c>
      <c r="B274" s="10">
        <v>99996</v>
      </c>
      <c r="C274" s="7">
        <f t="shared" si="19"/>
        <v>5499.78</v>
      </c>
      <c r="D274" s="7">
        <f t="shared" si="23"/>
        <v>7999.68</v>
      </c>
      <c r="E274" s="8">
        <f t="shared" si="20"/>
        <v>113495.45999999999</v>
      </c>
      <c r="F274" s="17">
        <f t="shared" si="21"/>
        <v>0.40973090252707578</v>
      </c>
    </row>
    <row r="275" spans="1:6">
      <c r="A275" s="7">
        <f t="shared" si="22"/>
        <v>278000</v>
      </c>
      <c r="B275" s="3">
        <v>100416</v>
      </c>
      <c r="C275" s="7">
        <f t="shared" si="19"/>
        <v>5522.88</v>
      </c>
      <c r="D275" s="7">
        <f t="shared" si="23"/>
        <v>8033.28</v>
      </c>
      <c r="E275" s="8">
        <f t="shared" si="20"/>
        <v>113972.16</v>
      </c>
      <c r="F275" s="17">
        <f t="shared" si="21"/>
        <v>0.40997179856115107</v>
      </c>
    </row>
    <row r="276" spans="1:6">
      <c r="A276" s="7">
        <f t="shared" si="22"/>
        <v>279000</v>
      </c>
      <c r="B276" s="10">
        <v>100836</v>
      </c>
      <c r="C276" s="7">
        <f t="shared" si="19"/>
        <v>5545.9800000000005</v>
      </c>
      <c r="D276" s="7">
        <f t="shared" si="23"/>
        <v>8066.88</v>
      </c>
      <c r="E276" s="8">
        <f t="shared" si="20"/>
        <v>114448.86</v>
      </c>
      <c r="F276" s="17">
        <f t="shared" si="21"/>
        <v>0.41021096774193549</v>
      </c>
    </row>
    <row r="277" spans="1:6">
      <c r="A277" s="7">
        <f t="shared" si="22"/>
        <v>280000</v>
      </c>
      <c r="B277" s="10">
        <v>101256</v>
      </c>
      <c r="C277" s="7">
        <f t="shared" si="19"/>
        <v>5569.08</v>
      </c>
      <c r="D277" s="7">
        <f t="shared" si="23"/>
        <v>8100.4800000000005</v>
      </c>
      <c r="E277" s="8">
        <f t="shared" si="20"/>
        <v>114925.56</v>
      </c>
      <c r="F277" s="17">
        <f t="shared" si="21"/>
        <v>0.41044842857142855</v>
      </c>
    </row>
    <row r="278" spans="1:6">
      <c r="A278" s="7">
        <f t="shared" si="22"/>
        <v>281000</v>
      </c>
      <c r="B278" s="10">
        <v>101676</v>
      </c>
      <c r="C278" s="7">
        <f t="shared" si="19"/>
        <v>5592.18</v>
      </c>
      <c r="D278" s="7">
        <f t="shared" si="23"/>
        <v>8134.08</v>
      </c>
      <c r="E278" s="8">
        <f t="shared" si="20"/>
        <v>115402.26</v>
      </c>
      <c r="F278" s="17">
        <f t="shared" si="21"/>
        <v>0.41068419928825622</v>
      </c>
    </row>
    <row r="279" spans="1:6">
      <c r="A279" s="7">
        <f t="shared" si="22"/>
        <v>282000</v>
      </c>
      <c r="B279" s="10">
        <v>102096</v>
      </c>
      <c r="C279" s="7">
        <f t="shared" si="19"/>
        <v>5615.28</v>
      </c>
      <c r="D279" s="7">
        <f t="shared" si="23"/>
        <v>8167.68</v>
      </c>
      <c r="E279" s="8">
        <f t="shared" si="20"/>
        <v>115878.95999999999</v>
      </c>
      <c r="F279" s="17">
        <f t="shared" si="21"/>
        <v>0.41091829787234041</v>
      </c>
    </row>
    <row r="280" spans="1:6">
      <c r="A280" s="7">
        <f t="shared" si="22"/>
        <v>283000</v>
      </c>
      <c r="B280" s="3">
        <v>102516</v>
      </c>
      <c r="C280" s="7">
        <f t="shared" si="19"/>
        <v>5638.38</v>
      </c>
      <c r="D280" s="7">
        <f t="shared" si="23"/>
        <v>8201.2800000000007</v>
      </c>
      <c r="E280" s="8">
        <f t="shared" si="20"/>
        <v>116355.66</v>
      </c>
      <c r="F280" s="17">
        <f t="shared" si="21"/>
        <v>0.41115074204947</v>
      </c>
    </row>
    <row r="281" spans="1:6">
      <c r="A281" s="7">
        <f t="shared" si="22"/>
        <v>284000</v>
      </c>
      <c r="B281" s="10">
        <v>102936</v>
      </c>
      <c r="C281" s="7">
        <f t="shared" si="19"/>
        <v>5661.4800000000005</v>
      </c>
      <c r="D281" s="7">
        <f t="shared" si="23"/>
        <v>8234.880000000001</v>
      </c>
      <c r="E281" s="8">
        <f t="shared" si="20"/>
        <v>116832.36</v>
      </c>
      <c r="F281" s="17">
        <f t="shared" si="21"/>
        <v>0.41138154929577464</v>
      </c>
    </row>
    <row r="282" spans="1:6">
      <c r="A282" s="7">
        <f t="shared" si="22"/>
        <v>285000</v>
      </c>
      <c r="B282" s="10">
        <v>103356</v>
      </c>
      <c r="C282" s="7">
        <f t="shared" si="19"/>
        <v>5684.58</v>
      </c>
      <c r="D282" s="7">
        <f t="shared" si="23"/>
        <v>8268.48</v>
      </c>
      <c r="E282" s="8">
        <f t="shared" si="20"/>
        <v>117309.06</v>
      </c>
      <c r="F282" s="17">
        <f t="shared" si="21"/>
        <v>0.41161073684210525</v>
      </c>
    </row>
    <row r="283" spans="1:6">
      <c r="A283" s="7">
        <f t="shared" si="22"/>
        <v>286000</v>
      </c>
      <c r="B283" s="10">
        <v>103776</v>
      </c>
      <c r="C283" s="7">
        <f t="shared" ref="C283:C346" si="24">B283*C$3</f>
        <v>5707.68</v>
      </c>
      <c r="D283" s="7">
        <f t="shared" si="23"/>
        <v>8302.08</v>
      </c>
      <c r="E283" s="8">
        <f t="shared" si="20"/>
        <v>117785.76</v>
      </c>
      <c r="F283" s="17">
        <f t="shared" si="21"/>
        <v>0.41183832167832168</v>
      </c>
    </row>
    <row r="284" spans="1:6">
      <c r="A284" s="7">
        <f t="shared" si="22"/>
        <v>287000</v>
      </c>
      <c r="B284" s="10">
        <v>104196</v>
      </c>
      <c r="C284" s="7">
        <f t="shared" si="24"/>
        <v>5730.78</v>
      </c>
      <c r="D284" s="7">
        <f t="shared" si="23"/>
        <v>8335.68</v>
      </c>
      <c r="E284" s="8">
        <f t="shared" si="20"/>
        <v>118262.45999999999</v>
      </c>
      <c r="F284" s="17">
        <f t="shared" si="21"/>
        <v>0.41206432055749126</v>
      </c>
    </row>
    <row r="285" spans="1:6">
      <c r="A285" s="7">
        <f t="shared" si="22"/>
        <v>288000</v>
      </c>
      <c r="B285" s="10">
        <v>104616</v>
      </c>
      <c r="C285" s="7">
        <f t="shared" si="24"/>
        <v>5753.88</v>
      </c>
      <c r="D285" s="7">
        <f t="shared" si="23"/>
        <v>8369.2800000000007</v>
      </c>
      <c r="E285" s="8">
        <f t="shared" si="20"/>
        <v>118739.16</v>
      </c>
      <c r="F285" s="17">
        <f t="shared" si="21"/>
        <v>0.41228875000000004</v>
      </c>
    </row>
    <row r="286" spans="1:6">
      <c r="A286" s="7">
        <f t="shared" si="22"/>
        <v>289000</v>
      </c>
      <c r="B286" s="3">
        <v>105036</v>
      </c>
      <c r="C286" s="7">
        <f t="shared" si="24"/>
        <v>5776.9800000000005</v>
      </c>
      <c r="D286" s="7">
        <f t="shared" si="23"/>
        <v>8402.880000000001</v>
      </c>
      <c r="E286" s="8">
        <f t="shared" si="20"/>
        <v>119215.86</v>
      </c>
      <c r="F286" s="17">
        <f t="shared" si="21"/>
        <v>0.41251162629757787</v>
      </c>
    </row>
    <row r="287" spans="1:6">
      <c r="A287" s="7">
        <f t="shared" si="22"/>
        <v>290000</v>
      </c>
      <c r="B287" s="10">
        <v>105456</v>
      </c>
      <c r="C287" s="7">
        <f t="shared" si="24"/>
        <v>5800.08</v>
      </c>
      <c r="D287" s="7">
        <f t="shared" si="23"/>
        <v>8436.48</v>
      </c>
      <c r="E287" s="8">
        <f t="shared" si="20"/>
        <v>119692.56</v>
      </c>
      <c r="F287" s="17">
        <f t="shared" si="21"/>
        <v>0.41273296551724137</v>
      </c>
    </row>
    <row r="288" spans="1:6">
      <c r="A288" s="7">
        <f t="shared" si="22"/>
        <v>291000</v>
      </c>
      <c r="B288" s="10">
        <v>105876</v>
      </c>
      <c r="C288" s="7">
        <f t="shared" si="24"/>
        <v>5823.18</v>
      </c>
      <c r="D288" s="7">
        <f t="shared" si="23"/>
        <v>8470.08</v>
      </c>
      <c r="E288" s="8">
        <f t="shared" si="20"/>
        <v>120169.26</v>
      </c>
      <c r="F288" s="17">
        <f t="shared" si="21"/>
        <v>0.41295278350515463</v>
      </c>
    </row>
    <row r="289" spans="1:6">
      <c r="A289" s="7">
        <f t="shared" si="22"/>
        <v>292000</v>
      </c>
      <c r="B289" s="10">
        <v>106296</v>
      </c>
      <c r="C289" s="7">
        <f t="shared" si="24"/>
        <v>5846.28</v>
      </c>
      <c r="D289" s="7">
        <f t="shared" si="23"/>
        <v>8503.68</v>
      </c>
      <c r="E289" s="8">
        <f t="shared" si="20"/>
        <v>120645.95999999999</v>
      </c>
      <c r="F289" s="17">
        <f t="shared" si="21"/>
        <v>0.41317109589041096</v>
      </c>
    </row>
    <row r="290" spans="1:6">
      <c r="A290" s="7">
        <f t="shared" si="22"/>
        <v>293000</v>
      </c>
      <c r="B290" s="10">
        <v>106716</v>
      </c>
      <c r="C290" s="7">
        <f t="shared" si="24"/>
        <v>5869.38</v>
      </c>
      <c r="D290" s="7">
        <f t="shared" si="23"/>
        <v>8537.2800000000007</v>
      </c>
      <c r="E290" s="8">
        <f t="shared" si="20"/>
        <v>121122.66</v>
      </c>
      <c r="F290" s="17">
        <f t="shared" si="21"/>
        <v>0.41338791808873721</v>
      </c>
    </row>
    <row r="291" spans="1:6">
      <c r="A291" s="7">
        <f t="shared" si="22"/>
        <v>294000</v>
      </c>
      <c r="B291" s="3">
        <v>107136</v>
      </c>
      <c r="C291" s="7">
        <f t="shared" si="24"/>
        <v>5892.4800000000005</v>
      </c>
      <c r="D291" s="7">
        <f t="shared" si="23"/>
        <v>8570.880000000001</v>
      </c>
      <c r="E291" s="8">
        <f t="shared" si="20"/>
        <v>121599.36</v>
      </c>
      <c r="F291" s="17">
        <f t="shared" si="21"/>
        <v>0.41360326530612246</v>
      </c>
    </row>
    <row r="292" spans="1:6">
      <c r="A292" s="7">
        <f t="shared" si="22"/>
        <v>295000</v>
      </c>
      <c r="B292" s="10">
        <v>107556</v>
      </c>
      <c r="C292" s="7">
        <f t="shared" si="24"/>
        <v>5915.58</v>
      </c>
      <c r="D292" s="7">
        <f t="shared" si="23"/>
        <v>8604.48</v>
      </c>
      <c r="E292" s="8">
        <f t="shared" si="20"/>
        <v>122076.06</v>
      </c>
      <c r="F292" s="17">
        <f t="shared" si="21"/>
        <v>0.41381715254237289</v>
      </c>
    </row>
    <row r="293" spans="1:6">
      <c r="A293" s="7">
        <f t="shared" si="22"/>
        <v>296000</v>
      </c>
      <c r="B293" s="10">
        <v>107976</v>
      </c>
      <c r="C293" s="7">
        <f t="shared" si="24"/>
        <v>5938.68</v>
      </c>
      <c r="D293" s="7">
        <f t="shared" si="23"/>
        <v>8638.08</v>
      </c>
      <c r="E293" s="8">
        <f t="shared" si="20"/>
        <v>122552.76</v>
      </c>
      <c r="F293" s="17">
        <f t="shared" si="21"/>
        <v>0.4140295945945946</v>
      </c>
    </row>
    <row r="294" spans="1:6">
      <c r="A294" s="7">
        <f t="shared" si="22"/>
        <v>297000</v>
      </c>
      <c r="B294" s="10">
        <v>108396</v>
      </c>
      <c r="C294" s="7">
        <f t="shared" si="24"/>
        <v>5961.78</v>
      </c>
      <c r="D294" s="7">
        <f t="shared" si="23"/>
        <v>8671.68</v>
      </c>
      <c r="E294" s="8">
        <f t="shared" si="20"/>
        <v>123029.45999999999</v>
      </c>
      <c r="F294" s="17">
        <f t="shared" si="21"/>
        <v>0.41424060606060603</v>
      </c>
    </row>
    <row r="295" spans="1:6">
      <c r="A295" s="7">
        <f t="shared" si="22"/>
        <v>298000</v>
      </c>
      <c r="B295" s="10">
        <v>108816</v>
      </c>
      <c r="C295" s="7">
        <f t="shared" si="24"/>
        <v>5984.88</v>
      </c>
      <c r="D295" s="7">
        <f t="shared" si="23"/>
        <v>8705.2800000000007</v>
      </c>
      <c r="E295" s="8">
        <f t="shared" si="20"/>
        <v>123506.16</v>
      </c>
      <c r="F295" s="17">
        <f t="shared" si="21"/>
        <v>0.41445020134228189</v>
      </c>
    </row>
    <row r="296" spans="1:6">
      <c r="A296" s="7">
        <f t="shared" si="22"/>
        <v>299000</v>
      </c>
      <c r="B296" s="10">
        <v>109236</v>
      </c>
      <c r="C296" s="7">
        <f t="shared" si="24"/>
        <v>6007.9800000000005</v>
      </c>
      <c r="D296" s="7">
        <f t="shared" si="23"/>
        <v>8738.880000000001</v>
      </c>
      <c r="E296" s="8">
        <f t="shared" si="20"/>
        <v>123982.86</v>
      </c>
      <c r="F296" s="17">
        <f t="shared" si="21"/>
        <v>0.41465839464882942</v>
      </c>
    </row>
    <row r="297" spans="1:6">
      <c r="A297" s="7">
        <f t="shared" si="22"/>
        <v>300000</v>
      </c>
      <c r="B297" s="3">
        <v>109656</v>
      </c>
      <c r="C297" s="7">
        <f t="shared" si="24"/>
        <v>6031.08</v>
      </c>
      <c r="D297" s="7">
        <f t="shared" si="23"/>
        <v>8772.48</v>
      </c>
      <c r="E297" s="8">
        <f t="shared" si="20"/>
        <v>124459.56</v>
      </c>
      <c r="F297" s="17">
        <f t="shared" si="21"/>
        <v>0.41486519999999999</v>
      </c>
    </row>
    <row r="298" spans="1:6">
      <c r="A298" s="7">
        <f t="shared" si="22"/>
        <v>301000</v>
      </c>
      <c r="B298" s="10">
        <v>110076</v>
      </c>
      <c r="C298" s="7">
        <f t="shared" si="24"/>
        <v>6054.18</v>
      </c>
      <c r="D298" s="7">
        <f t="shared" si="23"/>
        <v>8806.08</v>
      </c>
      <c r="E298" s="8">
        <f t="shared" si="20"/>
        <v>124936.26</v>
      </c>
      <c r="F298" s="17">
        <f t="shared" si="21"/>
        <v>0.41507063122923588</v>
      </c>
    </row>
    <row r="299" spans="1:6">
      <c r="A299" s="7">
        <f t="shared" si="22"/>
        <v>302000</v>
      </c>
      <c r="B299" s="10">
        <v>110496</v>
      </c>
      <c r="C299" s="7">
        <f t="shared" si="24"/>
        <v>6077.28</v>
      </c>
      <c r="D299" s="7">
        <f t="shared" si="23"/>
        <v>8839.68</v>
      </c>
      <c r="E299" s="8">
        <f t="shared" si="20"/>
        <v>125412.95999999999</v>
      </c>
      <c r="F299" s="17">
        <f t="shared" si="21"/>
        <v>0.41527470198675492</v>
      </c>
    </row>
    <row r="300" spans="1:6">
      <c r="A300" s="7">
        <f t="shared" si="22"/>
        <v>303000</v>
      </c>
      <c r="B300" s="10">
        <v>110916</v>
      </c>
      <c r="C300" s="7">
        <f t="shared" si="24"/>
        <v>6100.38</v>
      </c>
      <c r="D300" s="7">
        <f t="shared" si="23"/>
        <v>8873.2800000000007</v>
      </c>
      <c r="E300" s="8">
        <f t="shared" si="20"/>
        <v>125889.66</v>
      </c>
      <c r="F300" s="17">
        <f t="shared" si="21"/>
        <v>0.41547742574257429</v>
      </c>
    </row>
    <row r="301" spans="1:6">
      <c r="A301" s="7">
        <f t="shared" si="22"/>
        <v>304000</v>
      </c>
      <c r="B301" s="10">
        <v>111336</v>
      </c>
      <c r="C301" s="7">
        <f t="shared" si="24"/>
        <v>6123.4800000000005</v>
      </c>
      <c r="D301" s="7">
        <f t="shared" si="23"/>
        <v>8906.880000000001</v>
      </c>
      <c r="E301" s="8">
        <f t="shared" si="20"/>
        <v>126366.36</v>
      </c>
      <c r="F301" s="17">
        <f t="shared" si="21"/>
        <v>0.41567881578947369</v>
      </c>
    </row>
    <row r="302" spans="1:6">
      <c r="A302" s="7">
        <f t="shared" si="22"/>
        <v>305000</v>
      </c>
      <c r="B302" s="3">
        <v>111756</v>
      </c>
      <c r="C302" s="7">
        <f t="shared" si="24"/>
        <v>6146.58</v>
      </c>
      <c r="D302" s="7">
        <f t="shared" si="23"/>
        <v>8940.48</v>
      </c>
      <c r="E302" s="8">
        <f t="shared" si="20"/>
        <v>126843.06</v>
      </c>
      <c r="F302" s="17">
        <f t="shared" si="21"/>
        <v>0.41587888524590161</v>
      </c>
    </row>
    <row r="303" spans="1:6">
      <c r="A303" s="7">
        <f t="shared" si="22"/>
        <v>306000</v>
      </c>
      <c r="B303" s="10">
        <v>112176</v>
      </c>
      <c r="C303" s="7">
        <f t="shared" si="24"/>
        <v>6169.68</v>
      </c>
      <c r="D303" s="7">
        <f t="shared" si="23"/>
        <v>8974.08</v>
      </c>
      <c r="E303" s="8">
        <f t="shared" si="20"/>
        <v>127319.76</v>
      </c>
      <c r="F303" s="17">
        <f t="shared" si="21"/>
        <v>0.4160776470588235</v>
      </c>
    </row>
    <row r="304" spans="1:6">
      <c r="A304" s="7">
        <f t="shared" si="22"/>
        <v>307000</v>
      </c>
      <c r="B304" s="10">
        <v>112596</v>
      </c>
      <c r="C304" s="7">
        <f t="shared" si="24"/>
        <v>6192.78</v>
      </c>
      <c r="D304" s="7">
        <f t="shared" si="23"/>
        <v>9007.68</v>
      </c>
      <c r="E304" s="8">
        <f t="shared" si="20"/>
        <v>127796.45999999999</v>
      </c>
      <c r="F304" s="17">
        <f t="shared" si="21"/>
        <v>0.41627511400651462</v>
      </c>
    </row>
    <row r="305" spans="1:6">
      <c r="A305" s="7">
        <f t="shared" si="22"/>
        <v>308000</v>
      </c>
      <c r="B305" s="10">
        <v>113016</v>
      </c>
      <c r="C305" s="7">
        <f t="shared" si="24"/>
        <v>6215.88</v>
      </c>
      <c r="D305" s="7">
        <f t="shared" si="23"/>
        <v>9041.2800000000007</v>
      </c>
      <c r="E305" s="8">
        <f t="shared" si="20"/>
        <v>128273.16</v>
      </c>
      <c r="F305" s="17">
        <f t="shared" si="21"/>
        <v>0.41647129870129873</v>
      </c>
    </row>
    <row r="306" spans="1:6">
      <c r="A306" s="7">
        <f t="shared" si="22"/>
        <v>309000</v>
      </c>
      <c r="B306" s="10">
        <v>113436</v>
      </c>
      <c r="C306" s="7">
        <f t="shared" si="24"/>
        <v>6238.9800000000005</v>
      </c>
      <c r="D306" s="7">
        <f t="shared" si="23"/>
        <v>9074.880000000001</v>
      </c>
      <c r="E306" s="8">
        <f t="shared" si="20"/>
        <v>128749.86</v>
      </c>
      <c r="F306" s="17">
        <f t="shared" si="21"/>
        <v>0.41666621359223299</v>
      </c>
    </row>
    <row r="307" spans="1:6">
      <c r="A307" s="7">
        <f t="shared" si="22"/>
        <v>310000</v>
      </c>
      <c r="B307" s="10">
        <v>113856</v>
      </c>
      <c r="C307" s="7">
        <f t="shared" si="24"/>
        <v>6262.08</v>
      </c>
      <c r="D307" s="7">
        <f t="shared" si="23"/>
        <v>9108.48</v>
      </c>
      <c r="E307" s="8">
        <f t="shared" si="20"/>
        <v>129226.56</v>
      </c>
      <c r="F307" s="17">
        <f t="shared" si="21"/>
        <v>0.41685987096774191</v>
      </c>
    </row>
    <row r="308" spans="1:6">
      <c r="A308" s="7">
        <f t="shared" si="22"/>
        <v>311000</v>
      </c>
      <c r="B308" s="3">
        <v>114276</v>
      </c>
      <c r="C308" s="7">
        <f t="shared" si="24"/>
        <v>6285.18</v>
      </c>
      <c r="D308" s="7">
        <f t="shared" si="23"/>
        <v>9142.08</v>
      </c>
      <c r="E308" s="8">
        <f t="shared" si="20"/>
        <v>129703.26</v>
      </c>
      <c r="F308" s="17">
        <f t="shared" si="21"/>
        <v>0.41705228295819935</v>
      </c>
    </row>
    <row r="309" spans="1:6">
      <c r="A309" s="7">
        <f t="shared" si="22"/>
        <v>312000</v>
      </c>
      <c r="B309" s="10">
        <v>114696</v>
      </c>
      <c r="C309" s="7">
        <f t="shared" si="24"/>
        <v>6308.28</v>
      </c>
      <c r="D309" s="7">
        <f t="shared" si="23"/>
        <v>9175.68</v>
      </c>
      <c r="E309" s="8">
        <f t="shared" si="20"/>
        <v>130179.95999999999</v>
      </c>
      <c r="F309" s="17">
        <f t="shared" si="21"/>
        <v>0.41724346153846154</v>
      </c>
    </row>
    <row r="310" spans="1:6">
      <c r="A310" s="7">
        <f t="shared" si="22"/>
        <v>313000</v>
      </c>
      <c r="B310" s="10">
        <v>115116</v>
      </c>
      <c r="C310" s="7">
        <f t="shared" si="24"/>
        <v>6331.38</v>
      </c>
      <c r="D310" s="7">
        <f t="shared" si="23"/>
        <v>9209.2800000000007</v>
      </c>
      <c r="E310" s="8">
        <f t="shared" si="20"/>
        <v>130656.66</v>
      </c>
      <c r="F310" s="17">
        <f t="shared" si="21"/>
        <v>0.41743341853035143</v>
      </c>
    </row>
    <row r="311" spans="1:6">
      <c r="A311" s="7">
        <f t="shared" si="22"/>
        <v>314000</v>
      </c>
      <c r="B311" s="10">
        <v>115536</v>
      </c>
      <c r="C311" s="7">
        <f t="shared" si="24"/>
        <v>6354.4800000000005</v>
      </c>
      <c r="D311" s="7">
        <f t="shared" si="23"/>
        <v>9242.880000000001</v>
      </c>
      <c r="E311" s="8">
        <f t="shared" si="20"/>
        <v>131133.35999999999</v>
      </c>
      <c r="F311" s="17">
        <f t="shared" si="21"/>
        <v>0.41762216560509552</v>
      </c>
    </row>
    <row r="312" spans="1:6">
      <c r="A312" s="7">
        <f t="shared" si="22"/>
        <v>315000</v>
      </c>
      <c r="B312" s="10">
        <v>115956</v>
      </c>
      <c r="C312" s="7">
        <f t="shared" si="24"/>
        <v>6377.58</v>
      </c>
      <c r="D312" s="7">
        <f t="shared" si="23"/>
        <v>9276.48</v>
      </c>
      <c r="E312" s="8">
        <f t="shared" si="20"/>
        <v>131610.06</v>
      </c>
      <c r="F312" s="17">
        <f t="shared" si="21"/>
        <v>0.41780971428571428</v>
      </c>
    </row>
    <row r="313" spans="1:6">
      <c r="A313" s="7">
        <f t="shared" si="22"/>
        <v>316000</v>
      </c>
      <c r="B313" s="3">
        <v>116376</v>
      </c>
      <c r="C313" s="7">
        <f t="shared" si="24"/>
        <v>6400.68</v>
      </c>
      <c r="D313" s="7">
        <f t="shared" si="23"/>
        <v>9310.08</v>
      </c>
      <c r="E313" s="8">
        <f t="shared" si="20"/>
        <v>132086.75999999998</v>
      </c>
      <c r="F313" s="17">
        <f t="shared" si="21"/>
        <v>0.41799607594936705</v>
      </c>
    </row>
    <row r="314" spans="1:6">
      <c r="A314" s="7">
        <f t="shared" si="22"/>
        <v>317000</v>
      </c>
      <c r="B314" s="10">
        <v>116796</v>
      </c>
      <c r="C314" s="7">
        <f t="shared" si="24"/>
        <v>6423.78</v>
      </c>
      <c r="D314" s="7">
        <f t="shared" si="23"/>
        <v>9343.68</v>
      </c>
      <c r="E314" s="8">
        <f t="shared" si="20"/>
        <v>132563.46</v>
      </c>
      <c r="F314" s="17">
        <f t="shared" si="21"/>
        <v>0.41818126182965298</v>
      </c>
    </row>
    <row r="315" spans="1:6">
      <c r="A315" s="7">
        <f t="shared" si="22"/>
        <v>318000</v>
      </c>
      <c r="B315" s="10">
        <v>117216</v>
      </c>
      <c r="C315" s="7">
        <f t="shared" si="24"/>
        <v>6446.88</v>
      </c>
      <c r="D315" s="7">
        <f t="shared" si="23"/>
        <v>9377.2800000000007</v>
      </c>
      <c r="E315" s="8">
        <f t="shared" si="20"/>
        <v>133040.16</v>
      </c>
      <c r="F315" s="17">
        <f t="shared" si="21"/>
        <v>0.41836528301886794</v>
      </c>
    </row>
    <row r="316" spans="1:6">
      <c r="A316" s="7">
        <f t="shared" si="22"/>
        <v>319000</v>
      </c>
      <c r="B316" s="10">
        <v>117636</v>
      </c>
      <c r="C316" s="7">
        <f t="shared" si="24"/>
        <v>6469.9800000000005</v>
      </c>
      <c r="D316" s="7">
        <f t="shared" si="23"/>
        <v>9410.880000000001</v>
      </c>
      <c r="E316" s="8">
        <f t="shared" si="20"/>
        <v>133516.85999999999</v>
      </c>
      <c r="F316" s="17">
        <f t="shared" si="21"/>
        <v>0.41854815047021937</v>
      </c>
    </row>
    <row r="317" spans="1:6">
      <c r="A317" s="7">
        <f t="shared" si="22"/>
        <v>320000</v>
      </c>
      <c r="B317" s="10">
        <v>118056</v>
      </c>
      <c r="C317" s="7">
        <f t="shared" si="24"/>
        <v>6493.08</v>
      </c>
      <c r="D317" s="7">
        <f t="shared" si="23"/>
        <v>9444.48</v>
      </c>
      <c r="E317" s="8">
        <f t="shared" si="20"/>
        <v>133993.56</v>
      </c>
      <c r="F317" s="17">
        <f t="shared" si="21"/>
        <v>0.41872987499999997</v>
      </c>
    </row>
    <row r="318" spans="1:6">
      <c r="A318" s="7">
        <f t="shared" si="22"/>
        <v>321000</v>
      </c>
      <c r="B318" s="10">
        <v>118476</v>
      </c>
      <c r="C318" s="7">
        <f t="shared" si="24"/>
        <v>6516.18</v>
      </c>
      <c r="D318" s="7">
        <f t="shared" si="23"/>
        <v>9478.08</v>
      </c>
      <c r="E318" s="8">
        <f t="shared" si="20"/>
        <v>134470.25999999998</v>
      </c>
      <c r="F318" s="17">
        <f t="shared" si="21"/>
        <v>0.41891046728971959</v>
      </c>
    </row>
    <row r="319" spans="1:6">
      <c r="A319" s="7">
        <f t="shared" si="22"/>
        <v>322000</v>
      </c>
      <c r="B319" s="3">
        <v>118896</v>
      </c>
      <c r="C319" s="7">
        <f t="shared" si="24"/>
        <v>6539.28</v>
      </c>
      <c r="D319" s="7">
        <f t="shared" si="23"/>
        <v>9511.68</v>
      </c>
      <c r="E319" s="8">
        <f t="shared" si="20"/>
        <v>134946.96</v>
      </c>
      <c r="F319" s="17">
        <f t="shared" si="21"/>
        <v>0.4190899378881987</v>
      </c>
    </row>
    <row r="320" spans="1:6">
      <c r="A320" s="7">
        <f t="shared" si="22"/>
        <v>323000</v>
      </c>
      <c r="B320" s="10">
        <v>119316</v>
      </c>
      <c r="C320" s="7">
        <f t="shared" si="24"/>
        <v>6562.38</v>
      </c>
      <c r="D320" s="7">
        <f t="shared" si="23"/>
        <v>9545.2800000000007</v>
      </c>
      <c r="E320" s="8">
        <f t="shared" si="20"/>
        <v>135423.66</v>
      </c>
      <c r="F320" s="17">
        <f t="shared" si="21"/>
        <v>0.4192682972136223</v>
      </c>
    </row>
    <row r="321" spans="1:6">
      <c r="A321" s="7">
        <f t="shared" si="22"/>
        <v>324000</v>
      </c>
      <c r="B321" s="10">
        <v>119736</v>
      </c>
      <c r="C321" s="7">
        <f t="shared" si="24"/>
        <v>6585.4800000000005</v>
      </c>
      <c r="D321" s="7">
        <f t="shared" si="23"/>
        <v>9578.880000000001</v>
      </c>
      <c r="E321" s="8">
        <f t="shared" si="20"/>
        <v>135900.35999999999</v>
      </c>
      <c r="F321" s="17">
        <f t="shared" si="21"/>
        <v>0.41944555555555552</v>
      </c>
    </row>
    <row r="322" spans="1:6">
      <c r="A322" s="7">
        <f t="shared" si="22"/>
        <v>325000</v>
      </c>
      <c r="B322" s="10">
        <v>120156</v>
      </c>
      <c r="C322" s="7">
        <f t="shared" si="24"/>
        <v>6608.58</v>
      </c>
      <c r="D322" s="7">
        <f t="shared" si="23"/>
        <v>9612.48</v>
      </c>
      <c r="E322" s="8">
        <f t="shared" si="20"/>
        <v>136377.06</v>
      </c>
      <c r="F322" s="17">
        <f t="shared" si="21"/>
        <v>0.41962172307692308</v>
      </c>
    </row>
    <row r="323" spans="1:6">
      <c r="A323" s="7">
        <f t="shared" si="22"/>
        <v>326000</v>
      </c>
      <c r="B323" s="10">
        <v>120576</v>
      </c>
      <c r="C323" s="7">
        <f t="shared" si="24"/>
        <v>6631.68</v>
      </c>
      <c r="D323" s="7">
        <f t="shared" si="23"/>
        <v>9646.08</v>
      </c>
      <c r="E323" s="8">
        <f t="shared" si="20"/>
        <v>136853.75999999998</v>
      </c>
      <c r="F323" s="17">
        <f t="shared" si="21"/>
        <v>0.41979680981595086</v>
      </c>
    </row>
    <row r="324" spans="1:6">
      <c r="A324" s="7">
        <f t="shared" si="22"/>
        <v>327000</v>
      </c>
      <c r="B324" s="3">
        <v>120996</v>
      </c>
      <c r="C324" s="7">
        <f t="shared" si="24"/>
        <v>6654.78</v>
      </c>
      <c r="D324" s="7">
        <f t="shared" si="23"/>
        <v>9679.68</v>
      </c>
      <c r="E324" s="8">
        <f t="shared" si="20"/>
        <v>137330.46</v>
      </c>
      <c r="F324" s="17">
        <f t="shared" si="21"/>
        <v>0.41997082568807337</v>
      </c>
    </row>
    <row r="325" spans="1:6">
      <c r="A325" s="7">
        <f t="shared" si="22"/>
        <v>328000</v>
      </c>
      <c r="B325" s="10">
        <v>121416</v>
      </c>
      <c r="C325" s="7">
        <f t="shared" si="24"/>
        <v>6677.88</v>
      </c>
      <c r="D325" s="7">
        <f t="shared" si="23"/>
        <v>9713.2800000000007</v>
      </c>
      <c r="E325" s="8">
        <f t="shared" ref="E325:E388" si="25">SUM(B325:D325)</f>
        <v>137807.16</v>
      </c>
      <c r="F325" s="17">
        <f t="shared" ref="F325:F388" si="26">E325/A325</f>
        <v>0.42014378048780487</v>
      </c>
    </row>
    <row r="326" spans="1:6">
      <c r="A326" s="7">
        <f t="shared" ref="A326:A389" si="27">A325+1000</f>
        <v>329000</v>
      </c>
      <c r="B326" s="10">
        <v>121836</v>
      </c>
      <c r="C326" s="7">
        <f t="shared" si="24"/>
        <v>6700.9800000000005</v>
      </c>
      <c r="D326" s="7">
        <f t="shared" si="23"/>
        <v>9746.880000000001</v>
      </c>
      <c r="E326" s="8">
        <f t="shared" si="25"/>
        <v>138283.85999999999</v>
      </c>
      <c r="F326" s="17">
        <f t="shared" si="26"/>
        <v>0.42031568389057744</v>
      </c>
    </row>
    <row r="327" spans="1:6">
      <c r="A327" s="7">
        <f t="shared" si="27"/>
        <v>330000</v>
      </c>
      <c r="B327" s="10">
        <v>122256</v>
      </c>
      <c r="C327" s="7">
        <f t="shared" si="24"/>
        <v>6724.08</v>
      </c>
      <c r="D327" s="7">
        <f t="shared" ref="D327:D390" si="28">B327*D$3</f>
        <v>9780.48</v>
      </c>
      <c r="E327" s="8">
        <f t="shared" si="25"/>
        <v>138760.56</v>
      </c>
      <c r="F327" s="17">
        <f t="shared" si="26"/>
        <v>0.42048654545454545</v>
      </c>
    </row>
    <row r="328" spans="1:6">
      <c r="A328" s="7">
        <f t="shared" si="27"/>
        <v>331000</v>
      </c>
      <c r="B328" s="10">
        <v>122676</v>
      </c>
      <c r="C328" s="7">
        <f t="shared" si="24"/>
        <v>6747.18</v>
      </c>
      <c r="D328" s="7">
        <f t="shared" si="28"/>
        <v>9814.08</v>
      </c>
      <c r="E328" s="8">
        <f t="shared" si="25"/>
        <v>139237.25999999998</v>
      </c>
      <c r="F328" s="17">
        <f t="shared" si="26"/>
        <v>0.42065637462235644</v>
      </c>
    </row>
    <row r="329" spans="1:6">
      <c r="A329" s="7">
        <f t="shared" si="27"/>
        <v>332000</v>
      </c>
      <c r="B329" s="10">
        <v>123096</v>
      </c>
      <c r="C329" s="7">
        <f t="shared" si="24"/>
        <v>6770.28</v>
      </c>
      <c r="D329" s="7">
        <f t="shared" si="28"/>
        <v>9847.68</v>
      </c>
      <c r="E329" s="8">
        <f t="shared" si="25"/>
        <v>139713.96</v>
      </c>
      <c r="F329" s="17">
        <f t="shared" si="26"/>
        <v>0.42082518072289155</v>
      </c>
    </row>
    <row r="330" spans="1:6">
      <c r="A330" s="7">
        <f t="shared" si="27"/>
        <v>333000</v>
      </c>
      <c r="B330" s="3">
        <v>123516</v>
      </c>
      <c r="C330" s="7">
        <f t="shared" si="24"/>
        <v>6793.38</v>
      </c>
      <c r="D330" s="7">
        <f t="shared" si="28"/>
        <v>9881.2800000000007</v>
      </c>
      <c r="E330" s="8">
        <f t="shared" si="25"/>
        <v>140190.66</v>
      </c>
      <c r="F330" s="17">
        <f t="shared" si="26"/>
        <v>0.420992972972973</v>
      </c>
    </row>
    <row r="331" spans="1:6">
      <c r="A331" s="7">
        <f t="shared" si="27"/>
        <v>334000</v>
      </c>
      <c r="B331" s="10">
        <v>123936</v>
      </c>
      <c r="C331" s="7">
        <f t="shared" si="24"/>
        <v>6816.4800000000005</v>
      </c>
      <c r="D331" s="7">
        <f t="shared" si="28"/>
        <v>9914.880000000001</v>
      </c>
      <c r="E331" s="8">
        <f t="shared" si="25"/>
        <v>140667.35999999999</v>
      </c>
      <c r="F331" s="17">
        <f t="shared" si="26"/>
        <v>0.42115976047904186</v>
      </c>
    </row>
    <row r="332" spans="1:6">
      <c r="A332" s="7">
        <f t="shared" si="27"/>
        <v>335000</v>
      </c>
      <c r="B332" s="10">
        <v>124356</v>
      </c>
      <c r="C332" s="7">
        <f t="shared" si="24"/>
        <v>6839.58</v>
      </c>
      <c r="D332" s="7">
        <f t="shared" si="28"/>
        <v>9948.48</v>
      </c>
      <c r="E332" s="8">
        <f t="shared" si="25"/>
        <v>141144.06</v>
      </c>
      <c r="F332" s="17">
        <f t="shared" si="26"/>
        <v>0.42132555223880597</v>
      </c>
    </row>
    <row r="333" spans="1:6">
      <c r="A333" s="7">
        <f t="shared" si="27"/>
        <v>336000</v>
      </c>
      <c r="B333" s="10">
        <v>124776</v>
      </c>
      <c r="C333" s="7">
        <f t="shared" si="24"/>
        <v>6862.68</v>
      </c>
      <c r="D333" s="7">
        <f t="shared" si="28"/>
        <v>9982.08</v>
      </c>
      <c r="E333" s="8">
        <f t="shared" si="25"/>
        <v>141620.75999999998</v>
      </c>
      <c r="F333" s="17">
        <f t="shared" si="26"/>
        <v>0.4214903571428571</v>
      </c>
    </row>
    <row r="334" spans="1:6">
      <c r="A334" s="7">
        <f t="shared" si="27"/>
        <v>337000</v>
      </c>
      <c r="B334" s="10">
        <v>125196</v>
      </c>
      <c r="C334" s="7">
        <f t="shared" si="24"/>
        <v>6885.78</v>
      </c>
      <c r="D334" s="7">
        <f t="shared" si="28"/>
        <v>10015.68</v>
      </c>
      <c r="E334" s="8">
        <f t="shared" si="25"/>
        <v>142097.46</v>
      </c>
      <c r="F334" s="17">
        <f t="shared" si="26"/>
        <v>0.42165418397626109</v>
      </c>
    </row>
    <row r="335" spans="1:6">
      <c r="A335" s="7">
        <f t="shared" si="27"/>
        <v>338000</v>
      </c>
      <c r="B335" s="3">
        <v>125616</v>
      </c>
      <c r="C335" s="7">
        <f t="shared" si="24"/>
        <v>6908.88</v>
      </c>
      <c r="D335" s="7">
        <f t="shared" si="28"/>
        <v>10049.280000000001</v>
      </c>
      <c r="E335" s="8">
        <f t="shared" si="25"/>
        <v>142574.16</v>
      </c>
      <c r="F335" s="17">
        <f t="shared" si="26"/>
        <v>0.42181704142011833</v>
      </c>
    </row>
    <row r="336" spans="1:6">
      <c r="A336" s="7">
        <f t="shared" si="27"/>
        <v>339000</v>
      </c>
      <c r="B336" s="10">
        <v>126036</v>
      </c>
      <c r="C336" s="7">
        <f t="shared" si="24"/>
        <v>6931.9800000000005</v>
      </c>
      <c r="D336" s="7">
        <f t="shared" si="28"/>
        <v>10082.880000000001</v>
      </c>
      <c r="E336" s="8">
        <f t="shared" si="25"/>
        <v>143050.86000000002</v>
      </c>
      <c r="F336" s="17">
        <f t="shared" si="26"/>
        <v>0.42197893805309739</v>
      </c>
    </row>
    <row r="337" spans="1:6">
      <c r="A337" s="7">
        <f t="shared" si="27"/>
        <v>340000</v>
      </c>
      <c r="B337" s="10">
        <v>126456</v>
      </c>
      <c r="C337" s="7">
        <f t="shared" si="24"/>
        <v>6955.08</v>
      </c>
      <c r="D337" s="7">
        <f t="shared" si="28"/>
        <v>10116.48</v>
      </c>
      <c r="E337" s="8">
        <f t="shared" si="25"/>
        <v>143527.56</v>
      </c>
      <c r="F337" s="17">
        <f t="shared" si="26"/>
        <v>0.42213988235294114</v>
      </c>
    </row>
    <row r="338" spans="1:6">
      <c r="A338" s="7">
        <f t="shared" si="27"/>
        <v>341000</v>
      </c>
      <c r="B338" s="10">
        <v>126876</v>
      </c>
      <c r="C338" s="7">
        <f t="shared" si="24"/>
        <v>6978.18</v>
      </c>
      <c r="D338" s="7">
        <f t="shared" si="28"/>
        <v>10150.08</v>
      </c>
      <c r="E338" s="8">
        <f t="shared" si="25"/>
        <v>144004.25999999998</v>
      </c>
      <c r="F338" s="17">
        <f t="shared" si="26"/>
        <v>0.42229988269794716</v>
      </c>
    </row>
    <row r="339" spans="1:6">
      <c r="A339" s="7">
        <f t="shared" si="27"/>
        <v>342000</v>
      </c>
      <c r="B339" s="10">
        <v>127296</v>
      </c>
      <c r="C339" s="7">
        <f t="shared" si="24"/>
        <v>7001.28</v>
      </c>
      <c r="D339" s="7">
        <f t="shared" si="28"/>
        <v>10183.68</v>
      </c>
      <c r="E339" s="8">
        <f t="shared" si="25"/>
        <v>144480.95999999999</v>
      </c>
      <c r="F339" s="17">
        <f t="shared" si="26"/>
        <v>0.42245894736842104</v>
      </c>
    </row>
    <row r="340" spans="1:6">
      <c r="A340" s="7">
        <f t="shared" si="27"/>
        <v>343000</v>
      </c>
      <c r="B340" s="10">
        <v>127716</v>
      </c>
      <c r="C340" s="7">
        <f t="shared" si="24"/>
        <v>7024.38</v>
      </c>
      <c r="D340" s="7">
        <f t="shared" si="28"/>
        <v>10217.280000000001</v>
      </c>
      <c r="E340" s="8">
        <f t="shared" si="25"/>
        <v>144957.66</v>
      </c>
      <c r="F340" s="17">
        <f t="shared" si="26"/>
        <v>0.42261708454810498</v>
      </c>
    </row>
    <row r="341" spans="1:6">
      <c r="A341" s="7">
        <f t="shared" si="27"/>
        <v>344000</v>
      </c>
      <c r="B341" s="3">
        <v>128136</v>
      </c>
      <c r="C341" s="7">
        <f t="shared" si="24"/>
        <v>7047.4800000000005</v>
      </c>
      <c r="D341" s="7">
        <f t="shared" si="28"/>
        <v>10250.880000000001</v>
      </c>
      <c r="E341" s="8">
        <f t="shared" si="25"/>
        <v>145434.36000000002</v>
      </c>
      <c r="F341" s="17">
        <f t="shared" si="26"/>
        <v>0.42277430232558144</v>
      </c>
    </row>
    <row r="342" spans="1:6">
      <c r="A342" s="7">
        <f t="shared" si="27"/>
        <v>345000</v>
      </c>
      <c r="B342" s="10">
        <v>128556</v>
      </c>
      <c r="C342" s="7">
        <f t="shared" si="24"/>
        <v>7070.58</v>
      </c>
      <c r="D342" s="7">
        <f t="shared" si="28"/>
        <v>10284.48</v>
      </c>
      <c r="E342" s="8">
        <f t="shared" si="25"/>
        <v>145911.06</v>
      </c>
      <c r="F342" s="17">
        <f t="shared" si="26"/>
        <v>0.42293060869565219</v>
      </c>
    </row>
    <row r="343" spans="1:6">
      <c r="A343" s="7">
        <f t="shared" si="27"/>
        <v>346000</v>
      </c>
      <c r="B343" s="10">
        <v>128976</v>
      </c>
      <c r="C343" s="7">
        <f t="shared" si="24"/>
        <v>7093.68</v>
      </c>
      <c r="D343" s="7">
        <f t="shared" si="28"/>
        <v>10318.08</v>
      </c>
      <c r="E343" s="8">
        <f t="shared" si="25"/>
        <v>146387.75999999998</v>
      </c>
      <c r="F343" s="17">
        <f t="shared" si="26"/>
        <v>0.42308601156069359</v>
      </c>
    </row>
    <row r="344" spans="1:6">
      <c r="A344" s="7">
        <f t="shared" si="27"/>
        <v>347000</v>
      </c>
      <c r="B344" s="10">
        <v>129396</v>
      </c>
      <c r="C344" s="7">
        <f t="shared" si="24"/>
        <v>7116.78</v>
      </c>
      <c r="D344" s="7">
        <f t="shared" si="28"/>
        <v>10351.68</v>
      </c>
      <c r="E344" s="8">
        <f t="shared" si="25"/>
        <v>146864.46</v>
      </c>
      <c r="F344" s="17">
        <f t="shared" si="26"/>
        <v>0.42324051873198842</v>
      </c>
    </row>
    <row r="345" spans="1:6">
      <c r="A345" s="7">
        <f t="shared" si="27"/>
        <v>348000</v>
      </c>
      <c r="B345" s="10">
        <v>129816</v>
      </c>
      <c r="C345" s="7">
        <f t="shared" si="24"/>
        <v>7139.88</v>
      </c>
      <c r="D345" s="7">
        <f t="shared" si="28"/>
        <v>10385.280000000001</v>
      </c>
      <c r="E345" s="8">
        <f t="shared" si="25"/>
        <v>147341.16</v>
      </c>
      <c r="F345" s="17">
        <f t="shared" si="26"/>
        <v>0.42339413793103448</v>
      </c>
    </row>
    <row r="346" spans="1:6">
      <c r="A346" s="7">
        <f t="shared" si="27"/>
        <v>349000</v>
      </c>
      <c r="B346" s="3">
        <v>130236</v>
      </c>
      <c r="C346" s="7">
        <f t="shared" si="24"/>
        <v>7162.9800000000005</v>
      </c>
      <c r="D346" s="7">
        <f t="shared" si="28"/>
        <v>10418.880000000001</v>
      </c>
      <c r="E346" s="8">
        <f t="shared" si="25"/>
        <v>147817.86000000002</v>
      </c>
      <c r="F346" s="17">
        <f t="shared" si="26"/>
        <v>0.42354687679083097</v>
      </c>
    </row>
    <row r="347" spans="1:6">
      <c r="A347" s="7">
        <f t="shared" si="27"/>
        <v>350000</v>
      </c>
      <c r="B347" s="10">
        <v>130656</v>
      </c>
      <c r="C347" s="7">
        <f t="shared" ref="C347:C410" si="29">B347*C$3</f>
        <v>7186.08</v>
      </c>
      <c r="D347" s="7">
        <f t="shared" si="28"/>
        <v>10452.48</v>
      </c>
      <c r="E347" s="8">
        <f t="shared" si="25"/>
        <v>148294.56</v>
      </c>
      <c r="F347" s="17">
        <f t="shared" si="26"/>
        <v>0.42369874285714287</v>
      </c>
    </row>
    <row r="348" spans="1:6">
      <c r="A348" s="7">
        <f t="shared" si="27"/>
        <v>351000</v>
      </c>
      <c r="B348" s="10">
        <v>131076</v>
      </c>
      <c r="C348" s="7">
        <f t="shared" si="29"/>
        <v>7209.18</v>
      </c>
      <c r="D348" s="7">
        <f t="shared" si="28"/>
        <v>10486.08</v>
      </c>
      <c r="E348" s="8">
        <f t="shared" si="25"/>
        <v>148771.25999999998</v>
      </c>
      <c r="F348" s="17">
        <f t="shared" si="26"/>
        <v>0.42384974358974353</v>
      </c>
    </row>
    <row r="349" spans="1:6">
      <c r="A349" s="7">
        <f t="shared" si="27"/>
        <v>352000</v>
      </c>
      <c r="B349" s="10">
        <v>131496</v>
      </c>
      <c r="C349" s="7">
        <f t="shared" si="29"/>
        <v>7232.28</v>
      </c>
      <c r="D349" s="7">
        <f t="shared" si="28"/>
        <v>10519.68</v>
      </c>
      <c r="E349" s="8">
        <f t="shared" si="25"/>
        <v>149247.96</v>
      </c>
      <c r="F349" s="17">
        <f t="shared" si="26"/>
        <v>0.42399988636363634</v>
      </c>
    </row>
    <row r="350" spans="1:6">
      <c r="A350" s="7">
        <f t="shared" si="27"/>
        <v>353000</v>
      </c>
      <c r="B350" s="10">
        <v>131916</v>
      </c>
      <c r="C350" s="7">
        <f t="shared" si="29"/>
        <v>7255.38</v>
      </c>
      <c r="D350" s="7">
        <f t="shared" si="28"/>
        <v>10553.28</v>
      </c>
      <c r="E350" s="8">
        <f t="shared" si="25"/>
        <v>149724.66</v>
      </c>
      <c r="F350" s="17">
        <f t="shared" si="26"/>
        <v>0.42414917847025496</v>
      </c>
    </row>
    <row r="351" spans="1:6">
      <c r="A351" s="7">
        <f t="shared" si="27"/>
        <v>354000</v>
      </c>
      <c r="B351" s="10">
        <v>132336</v>
      </c>
      <c r="C351" s="7">
        <f t="shared" si="29"/>
        <v>7278.4800000000005</v>
      </c>
      <c r="D351" s="7">
        <f t="shared" si="28"/>
        <v>10586.880000000001</v>
      </c>
      <c r="E351" s="8">
        <f t="shared" si="25"/>
        <v>150201.36000000002</v>
      </c>
      <c r="F351" s="17">
        <f t="shared" si="26"/>
        <v>0.42429762711864411</v>
      </c>
    </row>
    <row r="352" spans="1:6">
      <c r="A352" s="7">
        <f t="shared" si="27"/>
        <v>355000</v>
      </c>
      <c r="B352" s="3">
        <v>132756</v>
      </c>
      <c r="C352" s="7">
        <f t="shared" si="29"/>
        <v>7301.58</v>
      </c>
      <c r="D352" s="7">
        <f t="shared" si="28"/>
        <v>10620.48</v>
      </c>
      <c r="E352" s="8">
        <f t="shared" si="25"/>
        <v>150678.06</v>
      </c>
      <c r="F352" s="17">
        <f t="shared" si="26"/>
        <v>0.42444523943661971</v>
      </c>
    </row>
    <row r="353" spans="1:6">
      <c r="A353" s="7">
        <f t="shared" si="27"/>
        <v>356000</v>
      </c>
      <c r="B353" s="10">
        <v>133176</v>
      </c>
      <c r="C353" s="7">
        <f t="shared" si="29"/>
        <v>7324.68</v>
      </c>
      <c r="D353" s="7">
        <f t="shared" si="28"/>
        <v>10654.08</v>
      </c>
      <c r="E353" s="8">
        <f t="shared" si="25"/>
        <v>151154.75999999998</v>
      </c>
      <c r="F353" s="17">
        <f t="shared" si="26"/>
        <v>0.42459202247191008</v>
      </c>
    </row>
    <row r="354" spans="1:6">
      <c r="A354" s="7">
        <f t="shared" si="27"/>
        <v>357000</v>
      </c>
      <c r="B354" s="10">
        <v>133596</v>
      </c>
      <c r="C354" s="7">
        <f t="shared" si="29"/>
        <v>7347.78</v>
      </c>
      <c r="D354" s="7">
        <f t="shared" si="28"/>
        <v>10687.68</v>
      </c>
      <c r="E354" s="8">
        <f t="shared" si="25"/>
        <v>151631.46</v>
      </c>
      <c r="F354" s="17">
        <f t="shared" si="26"/>
        <v>0.42473798319327727</v>
      </c>
    </row>
    <row r="355" spans="1:6">
      <c r="A355" s="7">
        <f t="shared" si="27"/>
        <v>358000</v>
      </c>
      <c r="B355" s="10">
        <v>134016</v>
      </c>
      <c r="C355" s="7">
        <f t="shared" si="29"/>
        <v>7370.88</v>
      </c>
      <c r="D355" s="7">
        <f t="shared" si="28"/>
        <v>10721.28</v>
      </c>
      <c r="E355" s="8">
        <f t="shared" si="25"/>
        <v>152108.16</v>
      </c>
      <c r="F355" s="17">
        <f t="shared" si="26"/>
        <v>0.42488312849162013</v>
      </c>
    </row>
    <row r="356" spans="1:6">
      <c r="A356" s="7">
        <f t="shared" si="27"/>
        <v>359000</v>
      </c>
      <c r="B356" s="10">
        <v>134436</v>
      </c>
      <c r="C356" s="7">
        <f t="shared" si="29"/>
        <v>7393.9800000000005</v>
      </c>
      <c r="D356" s="7">
        <f t="shared" si="28"/>
        <v>10754.880000000001</v>
      </c>
      <c r="E356" s="8">
        <f t="shared" si="25"/>
        <v>152584.86000000002</v>
      </c>
      <c r="F356" s="17">
        <f t="shared" si="26"/>
        <v>0.42502746518105855</v>
      </c>
    </row>
    <row r="357" spans="1:6">
      <c r="A357" s="7">
        <f t="shared" si="27"/>
        <v>360000</v>
      </c>
      <c r="B357" s="3">
        <v>134856</v>
      </c>
      <c r="C357" s="7">
        <f t="shared" si="29"/>
        <v>7417.08</v>
      </c>
      <c r="D357" s="7">
        <f t="shared" si="28"/>
        <v>10788.48</v>
      </c>
      <c r="E357" s="8">
        <f t="shared" si="25"/>
        <v>153061.56</v>
      </c>
      <c r="F357" s="17">
        <f t="shared" si="26"/>
        <v>0.42517100000000002</v>
      </c>
    </row>
    <row r="358" spans="1:6">
      <c r="A358" s="7">
        <f t="shared" si="27"/>
        <v>361000</v>
      </c>
      <c r="B358" s="10">
        <v>135276</v>
      </c>
      <c r="C358" s="7">
        <f t="shared" si="29"/>
        <v>7440.18</v>
      </c>
      <c r="D358" s="7">
        <f t="shared" si="28"/>
        <v>10822.08</v>
      </c>
      <c r="E358" s="8">
        <f t="shared" si="25"/>
        <v>153538.25999999998</v>
      </c>
      <c r="F358" s="17">
        <f t="shared" si="26"/>
        <v>0.42531373961218832</v>
      </c>
    </row>
    <row r="359" spans="1:6">
      <c r="A359" s="7">
        <f t="shared" si="27"/>
        <v>362000</v>
      </c>
      <c r="B359" s="10">
        <v>135696</v>
      </c>
      <c r="C359" s="7">
        <f t="shared" si="29"/>
        <v>7463.28</v>
      </c>
      <c r="D359" s="7">
        <f t="shared" si="28"/>
        <v>10855.68</v>
      </c>
      <c r="E359" s="8">
        <f t="shared" si="25"/>
        <v>154014.96</v>
      </c>
      <c r="F359" s="17">
        <f t="shared" si="26"/>
        <v>0.4254556906077348</v>
      </c>
    </row>
    <row r="360" spans="1:6">
      <c r="A360" s="7">
        <f t="shared" si="27"/>
        <v>363000</v>
      </c>
      <c r="B360" s="10">
        <v>136116</v>
      </c>
      <c r="C360" s="7">
        <f t="shared" si="29"/>
        <v>7486.38</v>
      </c>
      <c r="D360" s="7">
        <f t="shared" si="28"/>
        <v>10889.28</v>
      </c>
      <c r="E360" s="8">
        <f t="shared" si="25"/>
        <v>154491.66</v>
      </c>
      <c r="F360" s="17">
        <f t="shared" si="26"/>
        <v>0.42559685950413223</v>
      </c>
    </row>
    <row r="361" spans="1:6">
      <c r="A361" s="7">
        <f t="shared" si="27"/>
        <v>364000</v>
      </c>
      <c r="B361" s="10">
        <v>136536</v>
      </c>
      <c r="C361" s="7">
        <f t="shared" si="29"/>
        <v>7509.4800000000005</v>
      </c>
      <c r="D361" s="7">
        <f t="shared" si="28"/>
        <v>10922.880000000001</v>
      </c>
      <c r="E361" s="8">
        <f t="shared" si="25"/>
        <v>154968.36000000002</v>
      </c>
      <c r="F361" s="17">
        <f t="shared" si="26"/>
        <v>0.42573725274725277</v>
      </c>
    </row>
    <row r="362" spans="1:6">
      <c r="A362" s="7">
        <f t="shared" si="27"/>
        <v>365000</v>
      </c>
      <c r="B362" s="10">
        <v>136956</v>
      </c>
      <c r="C362" s="7">
        <f t="shared" si="29"/>
        <v>7532.58</v>
      </c>
      <c r="D362" s="7">
        <f t="shared" si="28"/>
        <v>10956.48</v>
      </c>
      <c r="E362" s="8">
        <f t="shared" si="25"/>
        <v>155445.06</v>
      </c>
      <c r="F362" s="17">
        <f t="shared" si="26"/>
        <v>0.42587687671232877</v>
      </c>
    </row>
    <row r="363" spans="1:6">
      <c r="A363" s="7">
        <f t="shared" si="27"/>
        <v>366000</v>
      </c>
      <c r="B363" s="3">
        <v>137376</v>
      </c>
      <c r="C363" s="7">
        <f t="shared" si="29"/>
        <v>7555.68</v>
      </c>
      <c r="D363" s="7">
        <f t="shared" si="28"/>
        <v>10990.08</v>
      </c>
      <c r="E363" s="8">
        <f t="shared" si="25"/>
        <v>155921.75999999998</v>
      </c>
      <c r="F363" s="17">
        <f t="shared" si="26"/>
        <v>0.42601573770491796</v>
      </c>
    </row>
    <row r="364" spans="1:6">
      <c r="A364" s="7">
        <f t="shared" si="27"/>
        <v>367000</v>
      </c>
      <c r="B364" s="10">
        <v>137796</v>
      </c>
      <c r="C364" s="7">
        <f t="shared" si="29"/>
        <v>7578.78</v>
      </c>
      <c r="D364" s="7">
        <f t="shared" si="28"/>
        <v>11023.68</v>
      </c>
      <c r="E364" s="8">
        <f t="shared" si="25"/>
        <v>156398.46</v>
      </c>
      <c r="F364" s="17">
        <f t="shared" si="26"/>
        <v>0.42615384196185285</v>
      </c>
    </row>
    <row r="365" spans="1:6">
      <c r="A365" s="7">
        <f t="shared" si="27"/>
        <v>368000</v>
      </c>
      <c r="B365" s="10">
        <v>138216</v>
      </c>
      <c r="C365" s="7">
        <f t="shared" si="29"/>
        <v>7601.88</v>
      </c>
      <c r="D365" s="7">
        <f t="shared" si="28"/>
        <v>11057.28</v>
      </c>
      <c r="E365" s="8">
        <f t="shared" si="25"/>
        <v>156875.16</v>
      </c>
      <c r="F365" s="17">
        <f t="shared" si="26"/>
        <v>0.42629119565217394</v>
      </c>
    </row>
    <row r="366" spans="1:6">
      <c r="A366" s="7">
        <f t="shared" si="27"/>
        <v>369000</v>
      </c>
      <c r="B366" s="10">
        <v>138636</v>
      </c>
      <c r="C366" s="7">
        <f t="shared" si="29"/>
        <v>7624.9800000000005</v>
      </c>
      <c r="D366" s="7">
        <f t="shared" si="28"/>
        <v>11090.880000000001</v>
      </c>
      <c r="E366" s="8">
        <f t="shared" si="25"/>
        <v>157351.86000000002</v>
      </c>
      <c r="F366" s="17">
        <f t="shared" si="26"/>
        <v>0.42642780487804882</v>
      </c>
    </row>
    <row r="367" spans="1:6">
      <c r="A367" s="7">
        <f t="shared" si="27"/>
        <v>370000</v>
      </c>
      <c r="B367" s="10">
        <v>139056</v>
      </c>
      <c r="C367" s="7">
        <f t="shared" si="29"/>
        <v>7648.08</v>
      </c>
      <c r="D367" s="7">
        <f t="shared" si="28"/>
        <v>11124.48</v>
      </c>
      <c r="E367" s="8">
        <f t="shared" si="25"/>
        <v>157828.56</v>
      </c>
      <c r="F367" s="17">
        <f t="shared" si="26"/>
        <v>0.42656367567567566</v>
      </c>
    </row>
    <row r="368" spans="1:6">
      <c r="A368" s="7">
        <f t="shared" si="27"/>
        <v>371000</v>
      </c>
      <c r="B368" s="3">
        <v>139476</v>
      </c>
      <c r="C368" s="7">
        <f t="shared" si="29"/>
        <v>7671.18</v>
      </c>
      <c r="D368" s="7">
        <f t="shared" si="28"/>
        <v>11158.08</v>
      </c>
      <c r="E368" s="8">
        <f t="shared" si="25"/>
        <v>158305.25999999998</v>
      </c>
      <c r="F368" s="17">
        <f t="shared" si="26"/>
        <v>0.42669881401617243</v>
      </c>
    </row>
    <row r="369" spans="1:6">
      <c r="A369" s="7">
        <f t="shared" si="27"/>
        <v>372000</v>
      </c>
      <c r="B369" s="10">
        <v>139896</v>
      </c>
      <c r="C369" s="7">
        <f t="shared" si="29"/>
        <v>7694.28</v>
      </c>
      <c r="D369" s="7">
        <f t="shared" si="28"/>
        <v>11191.68</v>
      </c>
      <c r="E369" s="8">
        <f t="shared" si="25"/>
        <v>158781.96</v>
      </c>
      <c r="F369" s="17">
        <f t="shared" si="26"/>
        <v>0.42683322580645161</v>
      </c>
    </row>
    <row r="370" spans="1:6">
      <c r="A370" s="7">
        <f t="shared" si="27"/>
        <v>373000</v>
      </c>
      <c r="B370" s="10">
        <v>140316</v>
      </c>
      <c r="C370" s="7">
        <f t="shared" si="29"/>
        <v>7717.38</v>
      </c>
      <c r="D370" s="7">
        <f t="shared" si="28"/>
        <v>11225.28</v>
      </c>
      <c r="E370" s="8">
        <f t="shared" si="25"/>
        <v>159258.66</v>
      </c>
      <c r="F370" s="17">
        <f t="shared" si="26"/>
        <v>0.42696691689008043</v>
      </c>
    </row>
    <row r="371" spans="1:6">
      <c r="A371" s="7">
        <f t="shared" si="27"/>
        <v>374000</v>
      </c>
      <c r="B371" s="10">
        <v>140736</v>
      </c>
      <c r="C371" s="7">
        <f t="shared" si="29"/>
        <v>7740.4800000000005</v>
      </c>
      <c r="D371" s="7">
        <f t="shared" si="28"/>
        <v>11258.880000000001</v>
      </c>
      <c r="E371" s="8">
        <f t="shared" si="25"/>
        <v>159735.36000000002</v>
      </c>
      <c r="F371" s="17">
        <f t="shared" si="26"/>
        <v>0.4270998930481284</v>
      </c>
    </row>
    <row r="372" spans="1:6">
      <c r="A372" s="7">
        <f t="shared" si="27"/>
        <v>375000</v>
      </c>
      <c r="B372" s="10">
        <v>141156</v>
      </c>
      <c r="C372" s="7">
        <f t="shared" si="29"/>
        <v>7763.58</v>
      </c>
      <c r="D372" s="7">
        <f t="shared" si="28"/>
        <v>11292.48</v>
      </c>
      <c r="E372" s="8">
        <f t="shared" si="25"/>
        <v>160212.06</v>
      </c>
      <c r="F372" s="17">
        <f t="shared" si="26"/>
        <v>0.42723215999999997</v>
      </c>
    </row>
    <row r="373" spans="1:6">
      <c r="A373" s="7">
        <f t="shared" si="27"/>
        <v>376000</v>
      </c>
      <c r="B373" s="10">
        <v>141576</v>
      </c>
      <c r="C373" s="7">
        <f t="shared" si="29"/>
        <v>7786.68</v>
      </c>
      <c r="D373" s="7">
        <f t="shared" si="28"/>
        <v>11326.08</v>
      </c>
      <c r="E373" s="8">
        <f t="shared" si="25"/>
        <v>160688.75999999998</v>
      </c>
      <c r="F373" s="17">
        <f t="shared" si="26"/>
        <v>0.42736372340425527</v>
      </c>
    </row>
    <row r="374" spans="1:6">
      <c r="A374" s="7">
        <f t="shared" si="27"/>
        <v>377000</v>
      </c>
      <c r="B374" s="3">
        <v>141996</v>
      </c>
      <c r="C374" s="7">
        <f t="shared" si="29"/>
        <v>7809.78</v>
      </c>
      <c r="D374" s="7">
        <f t="shared" si="28"/>
        <v>11359.68</v>
      </c>
      <c r="E374" s="8">
        <f t="shared" si="25"/>
        <v>161165.46</v>
      </c>
      <c r="F374" s="17">
        <f t="shared" si="26"/>
        <v>0.42749458885941644</v>
      </c>
    </row>
    <row r="375" spans="1:6">
      <c r="A375" s="7">
        <f t="shared" si="27"/>
        <v>378000</v>
      </c>
      <c r="B375" s="10">
        <v>142416</v>
      </c>
      <c r="C375" s="7">
        <f t="shared" si="29"/>
        <v>7832.88</v>
      </c>
      <c r="D375" s="7">
        <f t="shared" si="28"/>
        <v>11393.28</v>
      </c>
      <c r="E375" s="8">
        <f t="shared" si="25"/>
        <v>161642.16</v>
      </c>
      <c r="F375" s="17">
        <f t="shared" si="26"/>
        <v>0.4276247619047619</v>
      </c>
    </row>
    <row r="376" spans="1:6">
      <c r="A376" s="7">
        <f t="shared" si="27"/>
        <v>379000</v>
      </c>
      <c r="B376" s="10">
        <v>142836</v>
      </c>
      <c r="C376" s="7">
        <f t="shared" si="29"/>
        <v>7855.9800000000005</v>
      </c>
      <c r="D376" s="7">
        <f t="shared" si="28"/>
        <v>11426.880000000001</v>
      </c>
      <c r="E376" s="8">
        <f t="shared" si="25"/>
        <v>162118.86000000002</v>
      </c>
      <c r="F376" s="17">
        <f t="shared" si="26"/>
        <v>0.42775424802110823</v>
      </c>
    </row>
    <row r="377" spans="1:6">
      <c r="A377" s="7">
        <f t="shared" si="27"/>
        <v>380000</v>
      </c>
      <c r="B377" s="10">
        <v>143256</v>
      </c>
      <c r="C377" s="7">
        <f t="shared" si="29"/>
        <v>7879.08</v>
      </c>
      <c r="D377" s="7">
        <f t="shared" si="28"/>
        <v>11460.48</v>
      </c>
      <c r="E377" s="8">
        <f t="shared" si="25"/>
        <v>162595.56</v>
      </c>
      <c r="F377" s="17">
        <f t="shared" si="26"/>
        <v>0.42788305263157894</v>
      </c>
    </row>
    <row r="378" spans="1:6">
      <c r="A378" s="7">
        <f t="shared" si="27"/>
        <v>381000</v>
      </c>
      <c r="B378" s="10">
        <v>143676</v>
      </c>
      <c r="C378" s="7">
        <f t="shared" si="29"/>
        <v>7902.18</v>
      </c>
      <c r="D378" s="7">
        <f t="shared" si="28"/>
        <v>11494.08</v>
      </c>
      <c r="E378" s="8">
        <f t="shared" si="25"/>
        <v>163072.25999999998</v>
      </c>
      <c r="F378" s="17">
        <f t="shared" si="26"/>
        <v>0.42801118110236214</v>
      </c>
    </row>
    <row r="379" spans="1:6">
      <c r="A379" s="7">
        <f t="shared" si="27"/>
        <v>382000</v>
      </c>
      <c r="B379" s="3">
        <v>144096</v>
      </c>
      <c r="C379" s="7">
        <f t="shared" si="29"/>
        <v>7925.28</v>
      </c>
      <c r="D379" s="7">
        <f t="shared" si="28"/>
        <v>11527.68</v>
      </c>
      <c r="E379" s="8">
        <f t="shared" si="25"/>
        <v>163548.96</v>
      </c>
      <c r="F379" s="17">
        <f t="shared" si="26"/>
        <v>0.42813863874345548</v>
      </c>
    </row>
    <row r="380" spans="1:6">
      <c r="A380" s="7">
        <f t="shared" si="27"/>
        <v>383000</v>
      </c>
      <c r="B380" s="10">
        <v>144516</v>
      </c>
      <c r="C380" s="7">
        <f t="shared" si="29"/>
        <v>7948.38</v>
      </c>
      <c r="D380" s="7">
        <f t="shared" si="28"/>
        <v>11561.28</v>
      </c>
      <c r="E380" s="8">
        <f t="shared" si="25"/>
        <v>164025.66</v>
      </c>
      <c r="F380" s="17">
        <f t="shared" si="26"/>
        <v>0.42826543080939949</v>
      </c>
    </row>
    <row r="381" spans="1:6">
      <c r="A381" s="7">
        <f t="shared" si="27"/>
        <v>384000</v>
      </c>
      <c r="B381" s="10">
        <v>144936</v>
      </c>
      <c r="C381" s="7">
        <f t="shared" si="29"/>
        <v>7971.4800000000005</v>
      </c>
      <c r="D381" s="7">
        <f t="shared" si="28"/>
        <v>11594.880000000001</v>
      </c>
      <c r="E381" s="8">
        <f t="shared" si="25"/>
        <v>164502.36000000002</v>
      </c>
      <c r="F381" s="17">
        <f t="shared" si="26"/>
        <v>0.42839156250000004</v>
      </c>
    </row>
    <row r="382" spans="1:6">
      <c r="A382" s="7">
        <f t="shared" si="27"/>
        <v>385000</v>
      </c>
      <c r="B382" s="10">
        <v>145356</v>
      </c>
      <c r="C382" s="7">
        <f t="shared" si="29"/>
        <v>7994.58</v>
      </c>
      <c r="D382" s="7">
        <f t="shared" si="28"/>
        <v>11628.48</v>
      </c>
      <c r="E382" s="8">
        <f t="shared" si="25"/>
        <v>164979.06</v>
      </c>
      <c r="F382" s="17">
        <f t="shared" si="26"/>
        <v>0.42851703896103893</v>
      </c>
    </row>
    <row r="383" spans="1:6">
      <c r="A383" s="7">
        <f t="shared" si="27"/>
        <v>386000</v>
      </c>
      <c r="B383" s="10">
        <v>145776</v>
      </c>
      <c r="C383" s="7">
        <f t="shared" si="29"/>
        <v>8017.68</v>
      </c>
      <c r="D383" s="7">
        <f t="shared" si="28"/>
        <v>11662.08</v>
      </c>
      <c r="E383" s="8">
        <f t="shared" si="25"/>
        <v>165455.75999999998</v>
      </c>
      <c r="F383" s="17">
        <f t="shared" si="26"/>
        <v>0.42864186528497406</v>
      </c>
    </row>
    <row r="384" spans="1:6">
      <c r="A384" s="7">
        <f t="shared" si="27"/>
        <v>387000</v>
      </c>
      <c r="B384" s="10">
        <v>146196</v>
      </c>
      <c r="C384" s="7">
        <f t="shared" si="29"/>
        <v>8040.78</v>
      </c>
      <c r="D384" s="7">
        <f t="shared" si="28"/>
        <v>11695.68</v>
      </c>
      <c r="E384" s="8">
        <f t="shared" si="25"/>
        <v>165932.46</v>
      </c>
      <c r="F384" s="17">
        <f t="shared" si="26"/>
        <v>0.42876604651162786</v>
      </c>
    </row>
    <row r="385" spans="1:6">
      <c r="A385" s="7">
        <f t="shared" si="27"/>
        <v>388000</v>
      </c>
      <c r="B385" s="3">
        <v>146616</v>
      </c>
      <c r="C385" s="7">
        <f t="shared" si="29"/>
        <v>8063.88</v>
      </c>
      <c r="D385" s="7">
        <f t="shared" si="28"/>
        <v>11729.28</v>
      </c>
      <c r="E385" s="8">
        <f t="shared" si="25"/>
        <v>166409.16</v>
      </c>
      <c r="F385" s="17">
        <f t="shared" si="26"/>
        <v>0.42888958762886598</v>
      </c>
    </row>
    <row r="386" spans="1:6">
      <c r="A386" s="7">
        <f t="shared" si="27"/>
        <v>389000</v>
      </c>
      <c r="B386" s="10">
        <v>147036</v>
      </c>
      <c r="C386" s="7">
        <f t="shared" si="29"/>
        <v>8086.9800000000005</v>
      </c>
      <c r="D386" s="7">
        <f t="shared" si="28"/>
        <v>11762.880000000001</v>
      </c>
      <c r="E386" s="8">
        <f t="shared" si="25"/>
        <v>166885.86000000002</v>
      </c>
      <c r="F386" s="17">
        <f t="shared" si="26"/>
        <v>0.42901249357326482</v>
      </c>
    </row>
    <row r="387" spans="1:6">
      <c r="A387" s="7">
        <f t="shared" si="27"/>
        <v>390000</v>
      </c>
      <c r="B387" s="10">
        <v>147456</v>
      </c>
      <c r="C387" s="7">
        <f t="shared" si="29"/>
        <v>8110.08</v>
      </c>
      <c r="D387" s="7">
        <f t="shared" si="28"/>
        <v>11796.48</v>
      </c>
      <c r="E387" s="8">
        <f t="shared" si="25"/>
        <v>167362.56</v>
      </c>
      <c r="F387" s="17">
        <f t="shared" si="26"/>
        <v>0.42913476923076921</v>
      </c>
    </row>
    <row r="388" spans="1:6">
      <c r="A388" s="7">
        <f t="shared" si="27"/>
        <v>391000</v>
      </c>
      <c r="B388" s="10">
        <v>147876</v>
      </c>
      <c r="C388" s="7">
        <f t="shared" si="29"/>
        <v>8133.18</v>
      </c>
      <c r="D388" s="7">
        <f t="shared" si="28"/>
        <v>11830.08</v>
      </c>
      <c r="E388" s="8">
        <f t="shared" si="25"/>
        <v>167839.25999999998</v>
      </c>
      <c r="F388" s="17">
        <f t="shared" si="26"/>
        <v>0.42925641943734011</v>
      </c>
    </row>
    <row r="389" spans="1:6">
      <c r="A389" s="7">
        <f t="shared" si="27"/>
        <v>392000</v>
      </c>
      <c r="B389" s="10">
        <v>148296</v>
      </c>
      <c r="C389" s="7">
        <f t="shared" si="29"/>
        <v>8156.28</v>
      </c>
      <c r="D389" s="7">
        <f t="shared" si="28"/>
        <v>11863.68</v>
      </c>
      <c r="E389" s="8">
        <f t="shared" ref="E389:E452" si="30">SUM(B389:D389)</f>
        <v>168315.96</v>
      </c>
      <c r="F389" s="17">
        <f t="shared" ref="F389:F452" si="31">E389/A389</f>
        <v>0.42937744897959179</v>
      </c>
    </row>
    <row r="390" spans="1:6">
      <c r="A390" s="7">
        <f t="shared" ref="A390:A453" si="32">A389+1000</f>
        <v>393000</v>
      </c>
      <c r="B390" s="3">
        <v>148716</v>
      </c>
      <c r="C390" s="7">
        <f t="shared" si="29"/>
        <v>8179.38</v>
      </c>
      <c r="D390" s="7">
        <f t="shared" si="28"/>
        <v>11897.28</v>
      </c>
      <c r="E390" s="8">
        <f t="shared" si="30"/>
        <v>168792.66</v>
      </c>
      <c r="F390" s="17">
        <f t="shared" si="31"/>
        <v>0.42949786259541983</v>
      </c>
    </row>
    <row r="391" spans="1:6">
      <c r="A391" s="7">
        <f t="shared" si="32"/>
        <v>394000</v>
      </c>
      <c r="B391" s="10">
        <v>149136</v>
      </c>
      <c r="C391" s="7">
        <f t="shared" si="29"/>
        <v>8202.48</v>
      </c>
      <c r="D391" s="7">
        <f t="shared" ref="D391:D454" si="33">B391*D$3</f>
        <v>11930.880000000001</v>
      </c>
      <c r="E391" s="8">
        <f t="shared" si="30"/>
        <v>169269.36000000002</v>
      </c>
      <c r="F391" s="17">
        <f t="shared" si="31"/>
        <v>0.42961766497461934</v>
      </c>
    </row>
    <row r="392" spans="1:6">
      <c r="A392" s="7">
        <f t="shared" si="32"/>
        <v>395000</v>
      </c>
      <c r="B392" s="10">
        <v>149556</v>
      </c>
      <c r="C392" s="7">
        <f t="shared" si="29"/>
        <v>8225.58</v>
      </c>
      <c r="D392" s="7">
        <f t="shared" si="33"/>
        <v>11964.48</v>
      </c>
      <c r="E392" s="8">
        <f t="shared" si="30"/>
        <v>169746.06</v>
      </c>
      <c r="F392" s="17">
        <f t="shared" si="31"/>
        <v>0.42973686075949369</v>
      </c>
    </row>
    <row r="393" spans="1:6">
      <c r="A393" s="7">
        <f t="shared" si="32"/>
        <v>396000</v>
      </c>
      <c r="B393" s="10">
        <v>149976</v>
      </c>
      <c r="C393" s="7">
        <f t="shared" si="29"/>
        <v>8248.68</v>
      </c>
      <c r="D393" s="7">
        <f t="shared" si="33"/>
        <v>11998.08</v>
      </c>
      <c r="E393" s="8">
        <f t="shared" si="30"/>
        <v>170222.75999999998</v>
      </c>
      <c r="F393" s="17">
        <f t="shared" si="31"/>
        <v>0.42985545454545449</v>
      </c>
    </row>
    <row r="394" spans="1:6">
      <c r="A394" s="7">
        <f t="shared" si="32"/>
        <v>397000</v>
      </c>
      <c r="B394" s="10">
        <v>150396</v>
      </c>
      <c r="C394" s="7">
        <f t="shared" si="29"/>
        <v>8271.7800000000007</v>
      </c>
      <c r="D394" s="7">
        <f t="shared" si="33"/>
        <v>12031.68</v>
      </c>
      <c r="E394" s="8">
        <f t="shared" si="30"/>
        <v>170699.46</v>
      </c>
      <c r="F394" s="17">
        <f t="shared" si="31"/>
        <v>0.4299734508816121</v>
      </c>
    </row>
    <row r="395" spans="1:6">
      <c r="A395" s="7">
        <f t="shared" si="32"/>
        <v>398000</v>
      </c>
      <c r="B395" s="10">
        <v>150816</v>
      </c>
      <c r="C395" s="7">
        <f t="shared" si="29"/>
        <v>8294.8799999999992</v>
      </c>
      <c r="D395" s="7">
        <f t="shared" si="33"/>
        <v>12065.28</v>
      </c>
      <c r="E395" s="8">
        <f t="shared" si="30"/>
        <v>171176.16</v>
      </c>
      <c r="F395" s="17">
        <f t="shared" si="31"/>
        <v>0.43009085427135679</v>
      </c>
    </row>
    <row r="396" spans="1:6">
      <c r="A396" s="7">
        <f t="shared" si="32"/>
        <v>399000</v>
      </c>
      <c r="B396" s="3">
        <v>151236</v>
      </c>
      <c r="C396" s="7">
        <f t="shared" si="29"/>
        <v>8317.98</v>
      </c>
      <c r="D396" s="7">
        <f t="shared" si="33"/>
        <v>12098.880000000001</v>
      </c>
      <c r="E396" s="8">
        <f t="shared" si="30"/>
        <v>171652.86000000002</v>
      </c>
      <c r="F396" s="17">
        <f t="shared" si="31"/>
        <v>0.43020766917293235</v>
      </c>
    </row>
    <row r="397" spans="1:6">
      <c r="A397" s="7">
        <f t="shared" si="32"/>
        <v>400000</v>
      </c>
      <c r="B397" s="10">
        <v>151656</v>
      </c>
      <c r="C397" s="7">
        <f t="shared" si="29"/>
        <v>8341.08</v>
      </c>
      <c r="D397" s="7">
        <f t="shared" si="33"/>
        <v>12132.48</v>
      </c>
      <c r="E397" s="8">
        <f t="shared" si="30"/>
        <v>172129.56</v>
      </c>
      <c r="F397" s="17">
        <f t="shared" si="31"/>
        <v>0.43032389999999998</v>
      </c>
    </row>
    <row r="398" spans="1:6">
      <c r="A398" s="7">
        <f t="shared" si="32"/>
        <v>401000</v>
      </c>
      <c r="B398" s="10">
        <v>152076</v>
      </c>
      <c r="C398" s="7">
        <f t="shared" si="29"/>
        <v>8364.18</v>
      </c>
      <c r="D398" s="7">
        <f t="shared" si="33"/>
        <v>12166.08</v>
      </c>
      <c r="E398" s="8">
        <f t="shared" si="30"/>
        <v>172606.25999999998</v>
      </c>
      <c r="F398" s="17">
        <f t="shared" si="31"/>
        <v>0.43043955112219445</v>
      </c>
    </row>
    <row r="399" spans="1:6">
      <c r="A399" s="7">
        <f t="shared" si="32"/>
        <v>402000</v>
      </c>
      <c r="B399" s="10">
        <v>152496</v>
      </c>
      <c r="C399" s="7">
        <f t="shared" si="29"/>
        <v>8387.2800000000007</v>
      </c>
      <c r="D399" s="7">
        <f t="shared" si="33"/>
        <v>12199.68</v>
      </c>
      <c r="E399" s="8">
        <f t="shared" si="30"/>
        <v>173082.96</v>
      </c>
      <c r="F399" s="17">
        <f t="shared" si="31"/>
        <v>0.43055462686567164</v>
      </c>
    </row>
    <row r="400" spans="1:6">
      <c r="A400" s="7">
        <f t="shared" si="32"/>
        <v>403000</v>
      </c>
      <c r="B400" s="10">
        <v>152916</v>
      </c>
      <c r="C400" s="7">
        <f t="shared" si="29"/>
        <v>8410.3799999999992</v>
      </c>
      <c r="D400" s="7">
        <f t="shared" si="33"/>
        <v>12233.28</v>
      </c>
      <c r="E400" s="8">
        <f t="shared" si="30"/>
        <v>173559.66</v>
      </c>
      <c r="F400" s="17">
        <f t="shared" si="31"/>
        <v>0.43066913151364766</v>
      </c>
    </row>
    <row r="401" spans="1:6">
      <c r="A401" s="7">
        <f t="shared" si="32"/>
        <v>404000</v>
      </c>
      <c r="B401" s="3">
        <v>153336</v>
      </c>
      <c r="C401" s="7">
        <f t="shared" si="29"/>
        <v>8433.48</v>
      </c>
      <c r="D401" s="7">
        <f t="shared" si="33"/>
        <v>12266.880000000001</v>
      </c>
      <c r="E401" s="8">
        <f t="shared" si="30"/>
        <v>174036.36000000002</v>
      </c>
      <c r="F401" s="17">
        <f t="shared" si="31"/>
        <v>0.43078306930693072</v>
      </c>
    </row>
    <row r="402" spans="1:6">
      <c r="A402" s="7">
        <f t="shared" si="32"/>
        <v>405000</v>
      </c>
      <c r="B402" s="10">
        <v>153756</v>
      </c>
      <c r="C402" s="7">
        <f t="shared" si="29"/>
        <v>8456.58</v>
      </c>
      <c r="D402" s="7">
        <f t="shared" si="33"/>
        <v>12300.48</v>
      </c>
      <c r="E402" s="8">
        <f t="shared" si="30"/>
        <v>174513.06</v>
      </c>
      <c r="F402" s="17">
        <f t="shared" si="31"/>
        <v>0.43089644444444442</v>
      </c>
    </row>
    <row r="403" spans="1:6">
      <c r="A403" s="7">
        <f t="shared" si="32"/>
        <v>406000</v>
      </c>
      <c r="B403" s="10">
        <v>154176</v>
      </c>
      <c r="C403" s="7">
        <f t="shared" si="29"/>
        <v>8479.68</v>
      </c>
      <c r="D403" s="7">
        <f t="shared" si="33"/>
        <v>12334.08</v>
      </c>
      <c r="E403" s="8">
        <f t="shared" si="30"/>
        <v>174989.75999999998</v>
      </c>
      <c r="F403" s="17">
        <f t="shared" si="31"/>
        <v>0.43100926108374377</v>
      </c>
    </row>
    <row r="404" spans="1:6">
      <c r="A404" s="7">
        <f t="shared" si="32"/>
        <v>407000</v>
      </c>
      <c r="B404" s="10">
        <v>154596</v>
      </c>
      <c r="C404" s="7">
        <f t="shared" si="29"/>
        <v>8502.7800000000007</v>
      </c>
      <c r="D404" s="7">
        <f t="shared" si="33"/>
        <v>12367.68</v>
      </c>
      <c r="E404" s="8">
        <f t="shared" si="30"/>
        <v>175466.46</v>
      </c>
      <c r="F404" s="17">
        <f t="shared" si="31"/>
        <v>0.43112152334152332</v>
      </c>
    </row>
    <row r="405" spans="1:6">
      <c r="A405" s="7">
        <f t="shared" si="32"/>
        <v>408000</v>
      </c>
      <c r="B405" s="10">
        <v>155016</v>
      </c>
      <c r="C405" s="7">
        <f t="shared" si="29"/>
        <v>8525.8799999999992</v>
      </c>
      <c r="D405" s="7">
        <f t="shared" si="33"/>
        <v>12401.28</v>
      </c>
      <c r="E405" s="8">
        <f t="shared" si="30"/>
        <v>175943.16</v>
      </c>
      <c r="F405" s="17">
        <f t="shared" si="31"/>
        <v>0.43123323529411767</v>
      </c>
    </row>
    <row r="406" spans="1:6">
      <c r="A406" s="7">
        <f t="shared" si="32"/>
        <v>409000</v>
      </c>
      <c r="B406" s="10">
        <v>155436</v>
      </c>
      <c r="C406" s="7">
        <f t="shared" si="29"/>
        <v>8548.98</v>
      </c>
      <c r="D406" s="7">
        <f t="shared" si="33"/>
        <v>12434.880000000001</v>
      </c>
      <c r="E406" s="8">
        <f t="shared" si="30"/>
        <v>176419.86000000002</v>
      </c>
      <c r="F406" s="17">
        <f t="shared" si="31"/>
        <v>0.43134440097799515</v>
      </c>
    </row>
    <row r="407" spans="1:6">
      <c r="A407" s="7">
        <f t="shared" si="32"/>
        <v>410000</v>
      </c>
      <c r="B407" s="3">
        <v>155856</v>
      </c>
      <c r="C407" s="7">
        <f t="shared" si="29"/>
        <v>8572.08</v>
      </c>
      <c r="D407" s="7">
        <f t="shared" si="33"/>
        <v>12468.48</v>
      </c>
      <c r="E407" s="8">
        <f t="shared" si="30"/>
        <v>176896.56</v>
      </c>
      <c r="F407" s="17">
        <f t="shared" si="31"/>
        <v>0.43145502439024391</v>
      </c>
    </row>
    <row r="408" spans="1:6">
      <c r="A408" s="7">
        <f t="shared" si="32"/>
        <v>411000</v>
      </c>
      <c r="B408" s="10">
        <v>156276</v>
      </c>
      <c r="C408" s="7">
        <f t="shared" si="29"/>
        <v>8595.18</v>
      </c>
      <c r="D408" s="7">
        <f t="shared" si="33"/>
        <v>12502.08</v>
      </c>
      <c r="E408" s="8">
        <f t="shared" si="30"/>
        <v>177373.25999999998</v>
      </c>
      <c r="F408" s="17">
        <f t="shared" si="31"/>
        <v>0.43156510948905102</v>
      </c>
    </row>
    <row r="409" spans="1:6">
      <c r="A409" s="7">
        <f t="shared" si="32"/>
        <v>412000</v>
      </c>
      <c r="B409" s="10">
        <v>156696</v>
      </c>
      <c r="C409" s="7">
        <f t="shared" si="29"/>
        <v>8618.2800000000007</v>
      </c>
      <c r="D409" s="7">
        <f t="shared" si="33"/>
        <v>12535.68</v>
      </c>
      <c r="E409" s="8">
        <f t="shared" si="30"/>
        <v>177849.96</v>
      </c>
      <c r="F409" s="17">
        <f t="shared" si="31"/>
        <v>0.43167466019417472</v>
      </c>
    </row>
    <row r="410" spans="1:6">
      <c r="A410" s="7">
        <f t="shared" si="32"/>
        <v>413000</v>
      </c>
      <c r="B410" s="10">
        <v>157116</v>
      </c>
      <c r="C410" s="7">
        <f t="shared" si="29"/>
        <v>8641.3799999999992</v>
      </c>
      <c r="D410" s="7">
        <f t="shared" si="33"/>
        <v>12569.28</v>
      </c>
      <c r="E410" s="8">
        <f t="shared" si="30"/>
        <v>178326.66</v>
      </c>
      <c r="F410" s="17">
        <f t="shared" si="31"/>
        <v>0.43178368038740922</v>
      </c>
    </row>
    <row r="411" spans="1:6">
      <c r="A411" s="7">
        <f t="shared" si="32"/>
        <v>414000</v>
      </c>
      <c r="B411" s="10">
        <v>157536</v>
      </c>
      <c r="C411" s="7">
        <f t="shared" ref="C411:C474" si="34">B411*C$3</f>
        <v>8664.48</v>
      </c>
      <c r="D411" s="7">
        <f t="shared" si="33"/>
        <v>12602.880000000001</v>
      </c>
      <c r="E411" s="8">
        <f t="shared" si="30"/>
        <v>178803.36000000002</v>
      </c>
      <c r="F411" s="17">
        <f t="shared" si="31"/>
        <v>0.43189217391304352</v>
      </c>
    </row>
    <row r="412" spans="1:6">
      <c r="A412" s="7">
        <f t="shared" si="32"/>
        <v>415000</v>
      </c>
      <c r="B412" s="3">
        <v>157956</v>
      </c>
      <c r="C412" s="7">
        <f t="shared" si="34"/>
        <v>8687.58</v>
      </c>
      <c r="D412" s="7">
        <f t="shared" si="33"/>
        <v>12636.48</v>
      </c>
      <c r="E412" s="8">
        <f t="shared" si="30"/>
        <v>179280.06</v>
      </c>
      <c r="F412" s="17">
        <f t="shared" si="31"/>
        <v>0.43200014457831326</v>
      </c>
    </row>
    <row r="413" spans="1:6">
      <c r="A413" s="7">
        <f t="shared" si="32"/>
        <v>416000</v>
      </c>
      <c r="B413" s="10">
        <v>158376</v>
      </c>
      <c r="C413" s="7">
        <f t="shared" si="34"/>
        <v>8710.68</v>
      </c>
      <c r="D413" s="7">
        <f t="shared" si="33"/>
        <v>12670.08</v>
      </c>
      <c r="E413" s="8">
        <f t="shared" si="30"/>
        <v>179756.75999999998</v>
      </c>
      <c r="F413" s="17">
        <f t="shared" si="31"/>
        <v>0.43210759615384609</v>
      </c>
    </row>
    <row r="414" spans="1:6">
      <c r="A414" s="7">
        <f t="shared" si="32"/>
        <v>417000</v>
      </c>
      <c r="B414" s="10">
        <v>158796</v>
      </c>
      <c r="C414" s="7">
        <f t="shared" si="34"/>
        <v>8733.7800000000007</v>
      </c>
      <c r="D414" s="7">
        <f t="shared" si="33"/>
        <v>12703.68</v>
      </c>
      <c r="E414" s="8">
        <f t="shared" si="30"/>
        <v>180233.46</v>
      </c>
      <c r="F414" s="17">
        <f t="shared" si="31"/>
        <v>0.43221453237410068</v>
      </c>
    </row>
    <row r="415" spans="1:6">
      <c r="A415" s="7">
        <f t="shared" si="32"/>
        <v>418000</v>
      </c>
      <c r="B415" s="10">
        <v>159216</v>
      </c>
      <c r="C415" s="7">
        <f t="shared" si="34"/>
        <v>8756.8799999999992</v>
      </c>
      <c r="D415" s="7">
        <f t="shared" si="33"/>
        <v>12737.28</v>
      </c>
      <c r="E415" s="8">
        <f t="shared" si="30"/>
        <v>180710.16</v>
      </c>
      <c r="F415" s="17">
        <f t="shared" si="31"/>
        <v>0.43232095693779904</v>
      </c>
    </row>
    <row r="416" spans="1:6">
      <c r="A416" s="7">
        <f t="shared" si="32"/>
        <v>419000</v>
      </c>
      <c r="B416" s="10">
        <v>159636</v>
      </c>
      <c r="C416" s="7">
        <f t="shared" si="34"/>
        <v>8779.98</v>
      </c>
      <c r="D416" s="7">
        <f t="shared" si="33"/>
        <v>12770.880000000001</v>
      </c>
      <c r="E416" s="8">
        <f t="shared" si="30"/>
        <v>181186.86000000002</v>
      </c>
      <c r="F416" s="17">
        <f t="shared" si="31"/>
        <v>0.43242687350835324</v>
      </c>
    </row>
    <row r="417" spans="1:6">
      <c r="A417" s="7">
        <f t="shared" si="32"/>
        <v>420000</v>
      </c>
      <c r="B417" s="10">
        <v>160056</v>
      </c>
      <c r="C417" s="7">
        <f t="shared" si="34"/>
        <v>8803.08</v>
      </c>
      <c r="D417" s="7">
        <f t="shared" si="33"/>
        <v>12804.48</v>
      </c>
      <c r="E417" s="8">
        <f t="shared" si="30"/>
        <v>181663.56</v>
      </c>
      <c r="F417" s="17">
        <f t="shared" si="31"/>
        <v>0.4325322857142857</v>
      </c>
    </row>
    <row r="418" spans="1:6">
      <c r="A418" s="7">
        <f t="shared" si="32"/>
        <v>421000</v>
      </c>
      <c r="B418" s="3">
        <v>160476</v>
      </c>
      <c r="C418" s="7">
        <f t="shared" si="34"/>
        <v>8826.18</v>
      </c>
      <c r="D418" s="7">
        <f t="shared" si="33"/>
        <v>12838.08</v>
      </c>
      <c r="E418" s="8">
        <f t="shared" si="30"/>
        <v>182140.25999999998</v>
      </c>
      <c r="F418" s="17">
        <f t="shared" si="31"/>
        <v>0.43263719714964366</v>
      </c>
    </row>
    <row r="419" spans="1:6">
      <c r="A419" s="7">
        <f t="shared" si="32"/>
        <v>422000</v>
      </c>
      <c r="B419" s="10">
        <v>160896</v>
      </c>
      <c r="C419" s="7">
        <f t="shared" si="34"/>
        <v>8849.2800000000007</v>
      </c>
      <c r="D419" s="7">
        <f t="shared" si="33"/>
        <v>12871.68</v>
      </c>
      <c r="E419" s="8">
        <f t="shared" si="30"/>
        <v>182616.95999999999</v>
      </c>
      <c r="F419" s="17">
        <f t="shared" si="31"/>
        <v>0.43274161137440759</v>
      </c>
    </row>
    <row r="420" spans="1:6">
      <c r="A420" s="7">
        <f t="shared" si="32"/>
        <v>423000</v>
      </c>
      <c r="B420" s="10">
        <v>161316</v>
      </c>
      <c r="C420" s="7">
        <f t="shared" si="34"/>
        <v>8872.3799999999992</v>
      </c>
      <c r="D420" s="7">
        <f t="shared" si="33"/>
        <v>12905.28</v>
      </c>
      <c r="E420" s="8">
        <f t="shared" si="30"/>
        <v>183093.66</v>
      </c>
      <c r="F420" s="17">
        <f t="shared" si="31"/>
        <v>0.43284553191489361</v>
      </c>
    </row>
    <row r="421" spans="1:6">
      <c r="A421" s="7">
        <f t="shared" si="32"/>
        <v>424000</v>
      </c>
      <c r="B421" s="10">
        <v>161736</v>
      </c>
      <c r="C421" s="7">
        <f t="shared" si="34"/>
        <v>8895.48</v>
      </c>
      <c r="D421" s="7">
        <f t="shared" si="33"/>
        <v>12938.880000000001</v>
      </c>
      <c r="E421" s="8">
        <f t="shared" si="30"/>
        <v>183570.36000000002</v>
      </c>
      <c r="F421" s="17">
        <f t="shared" si="31"/>
        <v>0.43294896226415097</v>
      </c>
    </row>
    <row r="422" spans="1:6">
      <c r="A422" s="7">
        <f t="shared" si="32"/>
        <v>425000</v>
      </c>
      <c r="B422" s="10">
        <v>162156</v>
      </c>
      <c r="C422" s="7">
        <f t="shared" si="34"/>
        <v>8918.58</v>
      </c>
      <c r="D422" s="7">
        <f t="shared" si="33"/>
        <v>12972.48</v>
      </c>
      <c r="E422" s="8">
        <f t="shared" si="30"/>
        <v>184047.06</v>
      </c>
      <c r="F422" s="17">
        <f t="shared" si="31"/>
        <v>0.43305190588235293</v>
      </c>
    </row>
    <row r="423" spans="1:6">
      <c r="A423" s="7">
        <f t="shared" si="32"/>
        <v>426000</v>
      </c>
      <c r="B423" s="3">
        <v>162576</v>
      </c>
      <c r="C423" s="7">
        <f t="shared" si="34"/>
        <v>8941.68</v>
      </c>
      <c r="D423" s="7">
        <f t="shared" si="33"/>
        <v>13006.08</v>
      </c>
      <c r="E423" s="8">
        <f t="shared" si="30"/>
        <v>184523.75999999998</v>
      </c>
      <c r="F423" s="17">
        <f t="shared" si="31"/>
        <v>0.43315436619718306</v>
      </c>
    </row>
    <row r="424" spans="1:6">
      <c r="A424" s="7">
        <f t="shared" si="32"/>
        <v>427000</v>
      </c>
      <c r="B424" s="10">
        <v>162996</v>
      </c>
      <c r="C424" s="7">
        <f t="shared" si="34"/>
        <v>8964.7800000000007</v>
      </c>
      <c r="D424" s="7">
        <f t="shared" si="33"/>
        <v>13039.68</v>
      </c>
      <c r="E424" s="8">
        <f t="shared" si="30"/>
        <v>185000.46</v>
      </c>
      <c r="F424" s="17">
        <f t="shared" si="31"/>
        <v>0.43325634660421541</v>
      </c>
    </row>
    <row r="425" spans="1:6">
      <c r="A425" s="7">
        <f t="shared" si="32"/>
        <v>428000</v>
      </c>
      <c r="B425" s="10">
        <v>163416</v>
      </c>
      <c r="C425" s="7">
        <f t="shared" si="34"/>
        <v>8987.8799999999992</v>
      </c>
      <c r="D425" s="7">
        <f t="shared" si="33"/>
        <v>13073.28</v>
      </c>
      <c r="E425" s="8">
        <f t="shared" si="30"/>
        <v>185477.16</v>
      </c>
      <c r="F425" s="17">
        <f t="shared" si="31"/>
        <v>0.43335785046728975</v>
      </c>
    </row>
    <row r="426" spans="1:6">
      <c r="A426" s="7">
        <f t="shared" si="32"/>
        <v>429000</v>
      </c>
      <c r="B426" s="10">
        <v>163836</v>
      </c>
      <c r="C426" s="7">
        <f t="shared" si="34"/>
        <v>9010.98</v>
      </c>
      <c r="D426" s="7">
        <f t="shared" si="33"/>
        <v>13106.880000000001</v>
      </c>
      <c r="E426" s="8">
        <f t="shared" si="30"/>
        <v>185953.86000000002</v>
      </c>
      <c r="F426" s="17">
        <f t="shared" si="31"/>
        <v>0.43345888111888115</v>
      </c>
    </row>
    <row r="427" spans="1:6">
      <c r="A427" s="7">
        <f t="shared" si="32"/>
        <v>430000</v>
      </c>
      <c r="B427" s="10">
        <v>164256</v>
      </c>
      <c r="C427" s="7">
        <f t="shared" si="34"/>
        <v>9034.08</v>
      </c>
      <c r="D427" s="7">
        <f t="shared" si="33"/>
        <v>13140.48</v>
      </c>
      <c r="E427" s="8">
        <f t="shared" si="30"/>
        <v>186430.56</v>
      </c>
      <c r="F427" s="17">
        <f t="shared" si="31"/>
        <v>0.43355944186046513</v>
      </c>
    </row>
    <row r="428" spans="1:6">
      <c r="A428" s="7">
        <f t="shared" si="32"/>
        <v>431000</v>
      </c>
      <c r="B428" s="10">
        <v>164676</v>
      </c>
      <c r="C428" s="7">
        <f t="shared" si="34"/>
        <v>9057.18</v>
      </c>
      <c r="D428" s="7">
        <f t="shared" si="33"/>
        <v>13174.08</v>
      </c>
      <c r="E428" s="8">
        <f t="shared" si="30"/>
        <v>186907.25999999998</v>
      </c>
      <c r="F428" s="17">
        <f t="shared" si="31"/>
        <v>0.43365953596287699</v>
      </c>
    </row>
    <row r="429" spans="1:6">
      <c r="A429" s="7">
        <f t="shared" si="32"/>
        <v>432000</v>
      </c>
      <c r="B429" s="3">
        <v>165096</v>
      </c>
      <c r="C429" s="7">
        <f t="shared" si="34"/>
        <v>9080.2800000000007</v>
      </c>
      <c r="D429" s="7">
        <f t="shared" si="33"/>
        <v>13207.68</v>
      </c>
      <c r="E429" s="8">
        <f t="shared" si="30"/>
        <v>187383.96</v>
      </c>
      <c r="F429" s="17">
        <f t="shared" si="31"/>
        <v>0.43375916666666664</v>
      </c>
    </row>
    <row r="430" spans="1:6">
      <c r="A430" s="7">
        <f t="shared" si="32"/>
        <v>433000</v>
      </c>
      <c r="B430" s="10">
        <v>165516</v>
      </c>
      <c r="C430" s="7">
        <f t="shared" si="34"/>
        <v>9103.3799999999992</v>
      </c>
      <c r="D430" s="7">
        <f t="shared" si="33"/>
        <v>13241.28</v>
      </c>
      <c r="E430" s="8">
        <f t="shared" si="30"/>
        <v>187860.66</v>
      </c>
      <c r="F430" s="17">
        <f t="shared" si="31"/>
        <v>0.43385833718244804</v>
      </c>
    </row>
    <row r="431" spans="1:6">
      <c r="A431" s="7">
        <f t="shared" si="32"/>
        <v>434000</v>
      </c>
      <c r="B431" s="10">
        <v>165936</v>
      </c>
      <c r="C431" s="7">
        <f t="shared" si="34"/>
        <v>9126.48</v>
      </c>
      <c r="D431" s="7">
        <f t="shared" si="33"/>
        <v>13274.880000000001</v>
      </c>
      <c r="E431" s="8">
        <f t="shared" si="30"/>
        <v>188337.36000000002</v>
      </c>
      <c r="F431" s="17">
        <f t="shared" si="31"/>
        <v>0.43395705069124429</v>
      </c>
    </row>
    <row r="432" spans="1:6">
      <c r="A432" s="7">
        <f t="shared" si="32"/>
        <v>435000</v>
      </c>
      <c r="B432" s="10">
        <v>166356</v>
      </c>
      <c r="C432" s="7">
        <f t="shared" si="34"/>
        <v>9149.58</v>
      </c>
      <c r="D432" s="7">
        <f t="shared" si="33"/>
        <v>13308.48</v>
      </c>
      <c r="E432" s="8">
        <f t="shared" si="30"/>
        <v>188814.06</v>
      </c>
      <c r="F432" s="17">
        <f t="shared" si="31"/>
        <v>0.43405531034482758</v>
      </c>
    </row>
    <row r="433" spans="1:6">
      <c r="A433" s="7">
        <f t="shared" si="32"/>
        <v>436000</v>
      </c>
      <c r="B433" s="10">
        <v>166776</v>
      </c>
      <c r="C433" s="7">
        <f t="shared" si="34"/>
        <v>9172.68</v>
      </c>
      <c r="D433" s="7">
        <f t="shared" si="33"/>
        <v>13342.08</v>
      </c>
      <c r="E433" s="8">
        <f t="shared" si="30"/>
        <v>189290.75999999998</v>
      </c>
      <c r="F433" s="17">
        <f t="shared" si="31"/>
        <v>0.43415311926605499</v>
      </c>
    </row>
    <row r="434" spans="1:6">
      <c r="A434" s="7">
        <f t="shared" si="32"/>
        <v>437000</v>
      </c>
      <c r="B434" s="3">
        <v>167196</v>
      </c>
      <c r="C434" s="7">
        <f t="shared" si="34"/>
        <v>9195.7800000000007</v>
      </c>
      <c r="D434" s="7">
        <f t="shared" si="33"/>
        <v>13375.68</v>
      </c>
      <c r="E434" s="8">
        <f t="shared" si="30"/>
        <v>189767.46</v>
      </c>
      <c r="F434" s="17">
        <f t="shared" si="31"/>
        <v>0.43425048054919907</v>
      </c>
    </row>
    <row r="435" spans="1:6">
      <c r="A435" s="7">
        <f t="shared" si="32"/>
        <v>438000</v>
      </c>
      <c r="B435" s="10">
        <v>167616</v>
      </c>
      <c r="C435" s="7">
        <f t="shared" si="34"/>
        <v>9218.8799999999992</v>
      </c>
      <c r="D435" s="7">
        <f t="shared" si="33"/>
        <v>13409.28</v>
      </c>
      <c r="E435" s="8">
        <f t="shared" si="30"/>
        <v>190244.16</v>
      </c>
      <c r="F435" s="17">
        <f t="shared" si="31"/>
        <v>0.43434739726027399</v>
      </c>
    </row>
    <row r="436" spans="1:6">
      <c r="A436" s="7">
        <f t="shared" si="32"/>
        <v>439000</v>
      </c>
      <c r="B436" s="10">
        <v>168036</v>
      </c>
      <c r="C436" s="7">
        <f t="shared" si="34"/>
        <v>9241.98</v>
      </c>
      <c r="D436" s="7">
        <f t="shared" si="33"/>
        <v>13442.880000000001</v>
      </c>
      <c r="E436" s="8">
        <f t="shared" si="30"/>
        <v>190720.86000000002</v>
      </c>
      <c r="F436" s="17">
        <f t="shared" si="31"/>
        <v>0.43444387243735766</v>
      </c>
    </row>
    <row r="437" spans="1:6">
      <c r="A437" s="7">
        <f t="shared" si="32"/>
        <v>440000</v>
      </c>
      <c r="B437" s="10">
        <v>168456</v>
      </c>
      <c r="C437" s="7">
        <f t="shared" si="34"/>
        <v>9265.08</v>
      </c>
      <c r="D437" s="7">
        <f t="shared" si="33"/>
        <v>13476.48</v>
      </c>
      <c r="E437" s="8">
        <f t="shared" si="30"/>
        <v>191197.56</v>
      </c>
      <c r="F437" s="17">
        <f t="shared" si="31"/>
        <v>0.43453990909090906</v>
      </c>
    </row>
    <row r="438" spans="1:6">
      <c r="A438" s="7">
        <f t="shared" si="32"/>
        <v>441000</v>
      </c>
      <c r="B438" s="10">
        <v>168876</v>
      </c>
      <c r="C438" s="7">
        <f t="shared" si="34"/>
        <v>9288.18</v>
      </c>
      <c r="D438" s="7">
        <f t="shared" si="33"/>
        <v>13510.08</v>
      </c>
      <c r="E438" s="8">
        <f t="shared" si="30"/>
        <v>191674.25999999998</v>
      </c>
      <c r="F438" s="17">
        <f t="shared" si="31"/>
        <v>0.43463551020408159</v>
      </c>
    </row>
    <row r="439" spans="1:6">
      <c r="A439" s="7">
        <f t="shared" si="32"/>
        <v>442000</v>
      </c>
      <c r="B439" s="10">
        <v>169296</v>
      </c>
      <c r="C439" s="7">
        <f t="shared" si="34"/>
        <v>9311.2800000000007</v>
      </c>
      <c r="D439" s="7">
        <f t="shared" si="33"/>
        <v>13543.68</v>
      </c>
      <c r="E439" s="8">
        <f t="shared" si="30"/>
        <v>192150.96</v>
      </c>
      <c r="F439" s="17">
        <f t="shared" si="31"/>
        <v>0.43473067873303167</v>
      </c>
    </row>
    <row r="440" spans="1:6">
      <c r="A440" s="7">
        <f t="shared" si="32"/>
        <v>443000</v>
      </c>
      <c r="B440" s="3">
        <v>169716</v>
      </c>
      <c r="C440" s="7">
        <f t="shared" si="34"/>
        <v>9334.3799999999992</v>
      </c>
      <c r="D440" s="7">
        <f t="shared" si="33"/>
        <v>13577.28</v>
      </c>
      <c r="E440" s="8">
        <f t="shared" si="30"/>
        <v>192627.66</v>
      </c>
      <c r="F440" s="17">
        <f t="shared" si="31"/>
        <v>0.43482541760722349</v>
      </c>
    </row>
    <row r="441" spans="1:6">
      <c r="A441" s="7">
        <f t="shared" si="32"/>
        <v>444000</v>
      </c>
      <c r="B441" s="10">
        <v>170136</v>
      </c>
      <c r="C441" s="7">
        <f t="shared" si="34"/>
        <v>9357.48</v>
      </c>
      <c r="D441" s="7">
        <f t="shared" si="33"/>
        <v>13610.880000000001</v>
      </c>
      <c r="E441" s="8">
        <f t="shared" si="30"/>
        <v>193104.36000000002</v>
      </c>
      <c r="F441" s="17">
        <f t="shared" si="31"/>
        <v>0.43491972972972975</v>
      </c>
    </row>
    <row r="442" spans="1:6">
      <c r="A442" s="7">
        <f t="shared" si="32"/>
        <v>445000</v>
      </c>
      <c r="B442" s="10">
        <v>170556</v>
      </c>
      <c r="C442" s="7">
        <f t="shared" si="34"/>
        <v>9380.58</v>
      </c>
      <c r="D442" s="7">
        <f t="shared" si="33"/>
        <v>13644.48</v>
      </c>
      <c r="E442" s="8">
        <f t="shared" si="30"/>
        <v>193581.06</v>
      </c>
      <c r="F442" s="17">
        <f t="shared" si="31"/>
        <v>0.43501361797752808</v>
      </c>
    </row>
    <row r="443" spans="1:6">
      <c r="A443" s="7">
        <f t="shared" si="32"/>
        <v>446000</v>
      </c>
      <c r="B443" s="10">
        <v>170976</v>
      </c>
      <c r="C443" s="7">
        <f t="shared" si="34"/>
        <v>9403.68</v>
      </c>
      <c r="D443" s="7">
        <f t="shared" si="33"/>
        <v>13678.08</v>
      </c>
      <c r="E443" s="8">
        <f t="shared" si="30"/>
        <v>194057.75999999998</v>
      </c>
      <c r="F443" s="17">
        <f t="shared" si="31"/>
        <v>0.4351070852017937</v>
      </c>
    </row>
    <row r="444" spans="1:6">
      <c r="A444" s="7">
        <f t="shared" si="32"/>
        <v>447000</v>
      </c>
      <c r="B444" s="10">
        <v>171396</v>
      </c>
      <c r="C444" s="7">
        <f t="shared" si="34"/>
        <v>9426.7800000000007</v>
      </c>
      <c r="D444" s="7">
        <f t="shared" si="33"/>
        <v>13711.68</v>
      </c>
      <c r="E444" s="8">
        <f t="shared" si="30"/>
        <v>194534.46</v>
      </c>
      <c r="F444" s="17">
        <f t="shared" si="31"/>
        <v>0.43520013422818787</v>
      </c>
    </row>
    <row r="445" spans="1:6">
      <c r="A445" s="7">
        <f t="shared" si="32"/>
        <v>448000</v>
      </c>
      <c r="B445" s="3">
        <v>171816</v>
      </c>
      <c r="C445" s="7">
        <f t="shared" si="34"/>
        <v>9449.8799999999992</v>
      </c>
      <c r="D445" s="7">
        <f t="shared" si="33"/>
        <v>13745.28</v>
      </c>
      <c r="E445" s="8">
        <f t="shared" si="30"/>
        <v>195011.16</v>
      </c>
      <c r="F445" s="17">
        <f t="shared" si="31"/>
        <v>0.43529276785714288</v>
      </c>
    </row>
    <row r="446" spans="1:6">
      <c r="A446" s="7">
        <f t="shared" si="32"/>
        <v>449000</v>
      </c>
      <c r="B446" s="10">
        <v>172236</v>
      </c>
      <c r="C446" s="7">
        <f t="shared" si="34"/>
        <v>9472.98</v>
      </c>
      <c r="D446" s="7">
        <f t="shared" si="33"/>
        <v>13778.880000000001</v>
      </c>
      <c r="E446" s="8">
        <f t="shared" si="30"/>
        <v>195487.86000000002</v>
      </c>
      <c r="F446" s="17">
        <f t="shared" si="31"/>
        <v>0.43538498886414256</v>
      </c>
    </row>
    <row r="447" spans="1:6">
      <c r="A447" s="7">
        <f t="shared" si="32"/>
        <v>450000</v>
      </c>
      <c r="B447" s="10">
        <v>172656</v>
      </c>
      <c r="C447" s="7">
        <f t="shared" si="34"/>
        <v>9496.08</v>
      </c>
      <c r="D447" s="7">
        <f t="shared" si="33"/>
        <v>13812.48</v>
      </c>
      <c r="E447" s="8">
        <f t="shared" si="30"/>
        <v>195964.56</v>
      </c>
      <c r="F447" s="17">
        <f t="shared" si="31"/>
        <v>0.4354768</v>
      </c>
    </row>
    <row r="448" spans="1:6">
      <c r="A448" s="7">
        <f t="shared" si="32"/>
        <v>451000</v>
      </c>
      <c r="B448" s="10">
        <v>173076</v>
      </c>
      <c r="C448" s="7">
        <f t="shared" si="34"/>
        <v>9519.18</v>
      </c>
      <c r="D448" s="7">
        <f t="shared" si="33"/>
        <v>13846.08</v>
      </c>
      <c r="E448" s="8">
        <f t="shared" si="30"/>
        <v>196441.25999999998</v>
      </c>
      <c r="F448" s="17">
        <f t="shared" si="31"/>
        <v>0.43556820399113078</v>
      </c>
    </row>
    <row r="449" spans="1:6">
      <c r="A449" s="7">
        <f t="shared" si="32"/>
        <v>452000</v>
      </c>
      <c r="B449" s="10">
        <v>173496</v>
      </c>
      <c r="C449" s="7">
        <f t="shared" si="34"/>
        <v>9542.2800000000007</v>
      </c>
      <c r="D449" s="7">
        <f t="shared" si="33"/>
        <v>13879.68</v>
      </c>
      <c r="E449" s="8">
        <f t="shared" si="30"/>
        <v>196917.96</v>
      </c>
      <c r="F449" s="17">
        <f t="shared" si="31"/>
        <v>0.43565920353982301</v>
      </c>
    </row>
    <row r="450" spans="1:6">
      <c r="A450" s="7">
        <f t="shared" si="32"/>
        <v>453000</v>
      </c>
      <c r="B450" s="10">
        <v>173916</v>
      </c>
      <c r="C450" s="7">
        <f t="shared" si="34"/>
        <v>9565.3799999999992</v>
      </c>
      <c r="D450" s="7">
        <f t="shared" si="33"/>
        <v>13913.28</v>
      </c>
      <c r="E450" s="8">
        <f t="shared" si="30"/>
        <v>197394.66</v>
      </c>
      <c r="F450" s="17">
        <f t="shared" si="31"/>
        <v>0.43574980132450331</v>
      </c>
    </row>
    <row r="451" spans="1:6">
      <c r="A451" s="7">
        <f t="shared" si="32"/>
        <v>454000</v>
      </c>
      <c r="B451" s="3">
        <v>174336</v>
      </c>
      <c r="C451" s="7">
        <f t="shared" si="34"/>
        <v>9588.48</v>
      </c>
      <c r="D451" s="7">
        <f t="shared" si="33"/>
        <v>13946.880000000001</v>
      </c>
      <c r="E451" s="8">
        <f t="shared" si="30"/>
        <v>197871.36000000002</v>
      </c>
      <c r="F451" s="17">
        <f t="shared" si="31"/>
        <v>0.43584000000000006</v>
      </c>
    </row>
    <row r="452" spans="1:6">
      <c r="A452" s="7">
        <f t="shared" si="32"/>
        <v>455000</v>
      </c>
      <c r="B452" s="10">
        <v>174756</v>
      </c>
      <c r="C452" s="7">
        <f t="shared" si="34"/>
        <v>9611.58</v>
      </c>
      <c r="D452" s="7">
        <f t="shared" si="33"/>
        <v>13980.48</v>
      </c>
      <c r="E452" s="8">
        <f t="shared" si="30"/>
        <v>198348.06</v>
      </c>
      <c r="F452" s="17">
        <f t="shared" si="31"/>
        <v>0.4359298021978022</v>
      </c>
    </row>
    <row r="453" spans="1:6">
      <c r="A453" s="7">
        <f t="shared" si="32"/>
        <v>456000</v>
      </c>
      <c r="B453" s="10">
        <v>175176</v>
      </c>
      <c r="C453" s="7">
        <f t="shared" si="34"/>
        <v>9634.68</v>
      </c>
      <c r="D453" s="7">
        <f t="shared" si="33"/>
        <v>14014.08</v>
      </c>
      <c r="E453" s="8">
        <f t="shared" ref="E453:E516" si="35">SUM(B453:D453)</f>
        <v>198824.75999999998</v>
      </c>
      <c r="F453" s="17">
        <f t="shared" ref="F453:F516" si="36">E453/A453</f>
        <v>0.43601921052631576</v>
      </c>
    </row>
    <row r="454" spans="1:6">
      <c r="A454" s="7">
        <f t="shared" ref="A454:A517" si="37">A453+1000</f>
        <v>457000</v>
      </c>
      <c r="B454" s="10">
        <v>175596</v>
      </c>
      <c r="C454" s="7">
        <f t="shared" si="34"/>
        <v>9657.7800000000007</v>
      </c>
      <c r="D454" s="7">
        <f t="shared" si="33"/>
        <v>14047.68</v>
      </c>
      <c r="E454" s="8">
        <f t="shared" si="35"/>
        <v>199301.46</v>
      </c>
      <c r="F454" s="17">
        <f t="shared" si="36"/>
        <v>0.43610822757111595</v>
      </c>
    </row>
    <row r="455" spans="1:6">
      <c r="A455" s="7">
        <f t="shared" si="37"/>
        <v>458000</v>
      </c>
      <c r="B455" s="10">
        <v>176016</v>
      </c>
      <c r="C455" s="7">
        <f t="shared" si="34"/>
        <v>9680.8799999999992</v>
      </c>
      <c r="D455" s="7">
        <f t="shared" ref="D455:D518" si="38">B455*D$3</f>
        <v>14081.28</v>
      </c>
      <c r="E455" s="8">
        <f t="shared" si="35"/>
        <v>199778.16</v>
      </c>
      <c r="F455" s="17">
        <f t="shared" si="36"/>
        <v>0.43619685589519652</v>
      </c>
    </row>
    <row r="456" spans="1:6">
      <c r="A456" s="7">
        <f t="shared" si="37"/>
        <v>459000</v>
      </c>
      <c r="B456" s="3">
        <v>176436</v>
      </c>
      <c r="C456" s="7">
        <f t="shared" si="34"/>
        <v>9703.98</v>
      </c>
      <c r="D456" s="7">
        <f t="shared" si="38"/>
        <v>14114.880000000001</v>
      </c>
      <c r="E456" s="8">
        <f t="shared" si="35"/>
        <v>200254.86000000002</v>
      </c>
      <c r="F456" s="17">
        <f t="shared" si="36"/>
        <v>0.43628509803921572</v>
      </c>
    </row>
    <row r="457" spans="1:6">
      <c r="A457" s="7">
        <f t="shared" si="37"/>
        <v>460000</v>
      </c>
      <c r="B457" s="10">
        <v>176856</v>
      </c>
      <c r="C457" s="7">
        <f t="shared" si="34"/>
        <v>9727.08</v>
      </c>
      <c r="D457" s="7">
        <f t="shared" si="38"/>
        <v>14148.48</v>
      </c>
      <c r="E457" s="8">
        <f t="shared" si="35"/>
        <v>200731.56</v>
      </c>
      <c r="F457" s="17">
        <f t="shared" si="36"/>
        <v>0.43637295652173913</v>
      </c>
    </row>
    <row r="458" spans="1:6">
      <c r="A458" s="7">
        <f t="shared" si="37"/>
        <v>461000</v>
      </c>
      <c r="B458" s="10">
        <v>177276</v>
      </c>
      <c r="C458" s="7">
        <f t="shared" si="34"/>
        <v>9750.18</v>
      </c>
      <c r="D458" s="7">
        <f t="shared" si="38"/>
        <v>14182.08</v>
      </c>
      <c r="E458" s="8">
        <f t="shared" si="35"/>
        <v>201208.25999999998</v>
      </c>
      <c r="F458" s="17">
        <f t="shared" si="36"/>
        <v>0.43646043383947936</v>
      </c>
    </row>
    <row r="459" spans="1:6">
      <c r="A459" s="7">
        <f t="shared" si="37"/>
        <v>462000</v>
      </c>
      <c r="B459" s="10">
        <v>177696</v>
      </c>
      <c r="C459" s="7">
        <f t="shared" si="34"/>
        <v>9773.2800000000007</v>
      </c>
      <c r="D459" s="7">
        <f t="shared" si="38"/>
        <v>14215.68</v>
      </c>
      <c r="E459" s="8">
        <f t="shared" si="35"/>
        <v>201684.96</v>
      </c>
      <c r="F459" s="17">
        <f t="shared" si="36"/>
        <v>0.43654753246753247</v>
      </c>
    </row>
    <row r="460" spans="1:6">
      <c r="A460" s="7">
        <f t="shared" si="37"/>
        <v>463000</v>
      </c>
      <c r="B460" s="10">
        <v>178116</v>
      </c>
      <c r="C460" s="7">
        <f t="shared" si="34"/>
        <v>9796.3799999999992</v>
      </c>
      <c r="D460" s="7">
        <f t="shared" si="38"/>
        <v>14249.28</v>
      </c>
      <c r="E460" s="8">
        <f t="shared" si="35"/>
        <v>202161.66</v>
      </c>
      <c r="F460" s="17">
        <f t="shared" si="36"/>
        <v>0.43663425485961121</v>
      </c>
    </row>
    <row r="461" spans="1:6">
      <c r="A461" s="7">
        <f t="shared" si="37"/>
        <v>464000</v>
      </c>
      <c r="B461" s="10">
        <v>178536</v>
      </c>
      <c r="C461" s="7">
        <f t="shared" si="34"/>
        <v>9819.48</v>
      </c>
      <c r="D461" s="7">
        <f t="shared" si="38"/>
        <v>14282.880000000001</v>
      </c>
      <c r="E461" s="8">
        <f t="shared" si="35"/>
        <v>202638.36000000002</v>
      </c>
      <c r="F461" s="17">
        <f t="shared" si="36"/>
        <v>0.4367206034482759</v>
      </c>
    </row>
    <row r="462" spans="1:6">
      <c r="A462" s="7">
        <f t="shared" si="37"/>
        <v>465000</v>
      </c>
      <c r="B462" s="3">
        <v>178956</v>
      </c>
      <c r="C462" s="7">
        <f t="shared" si="34"/>
        <v>9842.58</v>
      </c>
      <c r="D462" s="7">
        <f t="shared" si="38"/>
        <v>14316.48</v>
      </c>
      <c r="E462" s="8">
        <f t="shared" si="35"/>
        <v>203115.06</v>
      </c>
      <c r="F462" s="17">
        <f t="shared" si="36"/>
        <v>0.43680658064516126</v>
      </c>
    </row>
    <row r="463" spans="1:6">
      <c r="A463" s="7">
        <f t="shared" si="37"/>
        <v>466000</v>
      </c>
      <c r="B463" s="10">
        <v>179376</v>
      </c>
      <c r="C463" s="7">
        <f t="shared" si="34"/>
        <v>9865.68</v>
      </c>
      <c r="D463" s="7">
        <f t="shared" si="38"/>
        <v>14350.08</v>
      </c>
      <c r="E463" s="8">
        <f t="shared" si="35"/>
        <v>203591.75999999998</v>
      </c>
      <c r="F463" s="17">
        <f t="shared" si="36"/>
        <v>0.43689218884120168</v>
      </c>
    </row>
    <row r="464" spans="1:6">
      <c r="A464" s="7">
        <f t="shared" si="37"/>
        <v>467000</v>
      </c>
      <c r="B464" s="10">
        <v>179796</v>
      </c>
      <c r="C464" s="7">
        <f t="shared" si="34"/>
        <v>9888.7800000000007</v>
      </c>
      <c r="D464" s="7">
        <f t="shared" si="38"/>
        <v>14383.68</v>
      </c>
      <c r="E464" s="8">
        <f t="shared" si="35"/>
        <v>204068.46</v>
      </c>
      <c r="F464" s="17">
        <f t="shared" si="36"/>
        <v>0.43697743040685222</v>
      </c>
    </row>
    <row r="465" spans="1:6">
      <c r="A465" s="7">
        <f t="shared" si="37"/>
        <v>468000</v>
      </c>
      <c r="B465" s="10">
        <v>180216</v>
      </c>
      <c r="C465" s="7">
        <f t="shared" si="34"/>
        <v>9911.8799999999992</v>
      </c>
      <c r="D465" s="7">
        <f t="shared" si="38"/>
        <v>14417.28</v>
      </c>
      <c r="E465" s="8">
        <f t="shared" si="35"/>
        <v>204545.16</v>
      </c>
      <c r="F465" s="17">
        <f t="shared" si="36"/>
        <v>0.43706230769230769</v>
      </c>
    </row>
    <row r="466" spans="1:6">
      <c r="A466" s="7">
        <f t="shared" si="37"/>
        <v>469000</v>
      </c>
      <c r="B466" s="10">
        <v>180636</v>
      </c>
      <c r="C466" s="7">
        <f t="shared" si="34"/>
        <v>9934.98</v>
      </c>
      <c r="D466" s="7">
        <f t="shared" si="38"/>
        <v>14450.880000000001</v>
      </c>
      <c r="E466" s="8">
        <f t="shared" si="35"/>
        <v>205021.86000000002</v>
      </c>
      <c r="F466" s="17">
        <f t="shared" si="36"/>
        <v>0.43714682302771857</v>
      </c>
    </row>
    <row r="467" spans="1:6">
      <c r="A467" s="7">
        <f t="shared" si="37"/>
        <v>470000</v>
      </c>
      <c r="B467" s="3">
        <v>181056</v>
      </c>
      <c r="C467" s="7">
        <f t="shared" si="34"/>
        <v>9958.08</v>
      </c>
      <c r="D467" s="7">
        <f t="shared" si="38"/>
        <v>14484.48</v>
      </c>
      <c r="E467" s="8">
        <f t="shared" si="35"/>
        <v>205498.56</v>
      </c>
      <c r="F467" s="17">
        <f t="shared" si="36"/>
        <v>0.43723097872340427</v>
      </c>
    </row>
    <row r="468" spans="1:6">
      <c r="A468" s="7">
        <f t="shared" si="37"/>
        <v>471000</v>
      </c>
      <c r="B468" s="10">
        <v>181476</v>
      </c>
      <c r="C468" s="7">
        <f t="shared" si="34"/>
        <v>9981.18</v>
      </c>
      <c r="D468" s="7">
        <f t="shared" si="38"/>
        <v>14518.08</v>
      </c>
      <c r="E468" s="8">
        <f t="shared" si="35"/>
        <v>205975.25999999998</v>
      </c>
      <c r="F468" s="17">
        <f t="shared" si="36"/>
        <v>0.43731477707006366</v>
      </c>
    </row>
    <row r="469" spans="1:6">
      <c r="A469" s="7">
        <f t="shared" si="37"/>
        <v>472000</v>
      </c>
      <c r="B469" s="10">
        <v>181896</v>
      </c>
      <c r="C469" s="7">
        <f t="shared" si="34"/>
        <v>10004.280000000001</v>
      </c>
      <c r="D469" s="7">
        <f t="shared" si="38"/>
        <v>14551.68</v>
      </c>
      <c r="E469" s="8">
        <f t="shared" si="35"/>
        <v>206451.96</v>
      </c>
      <c r="F469" s="17">
        <f t="shared" si="36"/>
        <v>0.43739822033898301</v>
      </c>
    </row>
    <row r="470" spans="1:6">
      <c r="A470" s="7">
        <f t="shared" si="37"/>
        <v>473000</v>
      </c>
      <c r="B470" s="10">
        <v>182316</v>
      </c>
      <c r="C470" s="7">
        <f t="shared" si="34"/>
        <v>10027.379999999999</v>
      </c>
      <c r="D470" s="7">
        <f t="shared" si="38"/>
        <v>14585.28</v>
      </c>
      <c r="E470" s="8">
        <f t="shared" si="35"/>
        <v>206928.66</v>
      </c>
      <c r="F470" s="17">
        <f t="shared" si="36"/>
        <v>0.43748131078224101</v>
      </c>
    </row>
    <row r="471" spans="1:6">
      <c r="A471" s="7">
        <f t="shared" si="37"/>
        <v>474000</v>
      </c>
      <c r="B471" s="10">
        <v>182736</v>
      </c>
      <c r="C471" s="7">
        <f t="shared" si="34"/>
        <v>10050.48</v>
      </c>
      <c r="D471" s="7">
        <f t="shared" si="38"/>
        <v>14618.880000000001</v>
      </c>
      <c r="E471" s="8">
        <f t="shared" si="35"/>
        <v>207405.36000000002</v>
      </c>
      <c r="F471" s="17">
        <f t="shared" si="36"/>
        <v>0.43756405063291143</v>
      </c>
    </row>
    <row r="472" spans="1:6">
      <c r="A472" s="7">
        <f t="shared" si="37"/>
        <v>475000</v>
      </c>
      <c r="B472" s="10">
        <v>183156</v>
      </c>
      <c r="C472" s="7">
        <f t="shared" si="34"/>
        <v>10073.58</v>
      </c>
      <c r="D472" s="7">
        <f t="shared" si="38"/>
        <v>14652.48</v>
      </c>
      <c r="E472" s="8">
        <f t="shared" si="35"/>
        <v>207882.06</v>
      </c>
      <c r="F472" s="17">
        <f t="shared" si="36"/>
        <v>0.43764644210526316</v>
      </c>
    </row>
    <row r="473" spans="1:6">
      <c r="A473" s="7">
        <f t="shared" si="37"/>
        <v>476000</v>
      </c>
      <c r="B473" s="3">
        <v>183576</v>
      </c>
      <c r="C473" s="7">
        <f t="shared" si="34"/>
        <v>10096.68</v>
      </c>
      <c r="D473" s="7">
        <f t="shared" si="38"/>
        <v>14686.08</v>
      </c>
      <c r="E473" s="8">
        <f t="shared" si="35"/>
        <v>208358.75999999998</v>
      </c>
      <c r="F473" s="17">
        <f t="shared" si="36"/>
        <v>0.43772848739495795</v>
      </c>
    </row>
    <row r="474" spans="1:6">
      <c r="A474" s="7">
        <f t="shared" si="37"/>
        <v>477000</v>
      </c>
      <c r="B474" s="10">
        <v>183996</v>
      </c>
      <c r="C474" s="7">
        <f t="shared" si="34"/>
        <v>10119.780000000001</v>
      </c>
      <c r="D474" s="7">
        <f t="shared" si="38"/>
        <v>14719.68</v>
      </c>
      <c r="E474" s="8">
        <f t="shared" si="35"/>
        <v>208835.46</v>
      </c>
      <c r="F474" s="17">
        <f t="shared" si="36"/>
        <v>0.43781018867924526</v>
      </c>
    </row>
    <row r="475" spans="1:6">
      <c r="A475" s="7">
        <f t="shared" si="37"/>
        <v>478000</v>
      </c>
      <c r="B475" s="10">
        <v>184416</v>
      </c>
      <c r="C475" s="7">
        <f t="shared" ref="C475:C538" si="39">B475*C$3</f>
        <v>10142.879999999999</v>
      </c>
      <c r="D475" s="7">
        <f t="shared" si="38"/>
        <v>14753.28</v>
      </c>
      <c r="E475" s="8">
        <f t="shared" si="35"/>
        <v>209312.16</v>
      </c>
      <c r="F475" s="17">
        <f t="shared" si="36"/>
        <v>0.43789154811715481</v>
      </c>
    </row>
    <row r="476" spans="1:6">
      <c r="A476" s="7">
        <f t="shared" si="37"/>
        <v>479000</v>
      </c>
      <c r="B476" s="10">
        <v>184836</v>
      </c>
      <c r="C476" s="7">
        <f t="shared" si="39"/>
        <v>10165.98</v>
      </c>
      <c r="D476" s="7">
        <f t="shared" si="38"/>
        <v>14786.880000000001</v>
      </c>
      <c r="E476" s="8">
        <f t="shared" si="35"/>
        <v>209788.86000000002</v>
      </c>
      <c r="F476" s="17">
        <f t="shared" si="36"/>
        <v>0.43797256784968686</v>
      </c>
    </row>
    <row r="477" spans="1:6">
      <c r="A477" s="7">
        <f t="shared" si="37"/>
        <v>480000</v>
      </c>
      <c r="B477" s="10">
        <v>185256</v>
      </c>
      <c r="C477" s="7">
        <f t="shared" si="39"/>
        <v>10189.08</v>
      </c>
      <c r="D477" s="7">
        <f t="shared" si="38"/>
        <v>14820.48</v>
      </c>
      <c r="E477" s="8">
        <f t="shared" si="35"/>
        <v>210265.56</v>
      </c>
      <c r="F477" s="17">
        <f t="shared" si="36"/>
        <v>0.43805325000000001</v>
      </c>
    </row>
    <row r="478" spans="1:6">
      <c r="A478" s="7">
        <f t="shared" si="37"/>
        <v>481000</v>
      </c>
      <c r="B478" s="3">
        <v>185676</v>
      </c>
      <c r="C478" s="7">
        <f t="shared" si="39"/>
        <v>10212.18</v>
      </c>
      <c r="D478" s="7">
        <f t="shared" si="38"/>
        <v>14854.08</v>
      </c>
      <c r="E478" s="8">
        <f t="shared" si="35"/>
        <v>210742.25999999998</v>
      </c>
      <c r="F478" s="17">
        <f t="shared" si="36"/>
        <v>0.43813359667359664</v>
      </c>
    </row>
    <row r="479" spans="1:6">
      <c r="A479" s="7">
        <f t="shared" si="37"/>
        <v>482000</v>
      </c>
      <c r="B479" s="10">
        <v>186096</v>
      </c>
      <c r="C479" s="7">
        <f t="shared" si="39"/>
        <v>10235.280000000001</v>
      </c>
      <c r="D479" s="7">
        <f t="shared" si="38"/>
        <v>14887.68</v>
      </c>
      <c r="E479" s="8">
        <f t="shared" si="35"/>
        <v>211218.96</v>
      </c>
      <c r="F479" s="17">
        <f t="shared" si="36"/>
        <v>0.43821360995850622</v>
      </c>
    </row>
    <row r="480" spans="1:6">
      <c r="A480" s="7">
        <f t="shared" si="37"/>
        <v>483000</v>
      </c>
      <c r="B480" s="10">
        <v>186516</v>
      </c>
      <c r="C480" s="7">
        <f t="shared" si="39"/>
        <v>10258.379999999999</v>
      </c>
      <c r="D480" s="7">
        <f t="shared" si="38"/>
        <v>14921.28</v>
      </c>
      <c r="E480" s="8">
        <f t="shared" si="35"/>
        <v>211695.66</v>
      </c>
      <c r="F480" s="17">
        <f t="shared" si="36"/>
        <v>0.43829329192546584</v>
      </c>
    </row>
    <row r="481" spans="1:6">
      <c r="A481" s="7">
        <f t="shared" si="37"/>
        <v>484000</v>
      </c>
      <c r="B481" s="10">
        <v>186936</v>
      </c>
      <c r="C481" s="7">
        <f t="shared" si="39"/>
        <v>10281.48</v>
      </c>
      <c r="D481" s="7">
        <f t="shared" si="38"/>
        <v>14954.880000000001</v>
      </c>
      <c r="E481" s="8">
        <f t="shared" si="35"/>
        <v>212172.36000000002</v>
      </c>
      <c r="F481" s="17">
        <f t="shared" si="36"/>
        <v>0.43837264462809922</v>
      </c>
    </row>
    <row r="482" spans="1:6">
      <c r="A482" s="7">
        <f t="shared" si="37"/>
        <v>485000</v>
      </c>
      <c r="B482" s="10">
        <v>187356</v>
      </c>
      <c r="C482" s="7">
        <f t="shared" si="39"/>
        <v>10304.58</v>
      </c>
      <c r="D482" s="7">
        <f t="shared" si="38"/>
        <v>14988.48</v>
      </c>
      <c r="E482" s="8">
        <f t="shared" si="35"/>
        <v>212649.06</v>
      </c>
      <c r="F482" s="17">
        <f t="shared" si="36"/>
        <v>0.43845167010309277</v>
      </c>
    </row>
    <row r="483" spans="1:6">
      <c r="A483" s="7">
        <f t="shared" si="37"/>
        <v>486000</v>
      </c>
      <c r="B483" s="10">
        <v>187776</v>
      </c>
      <c r="C483" s="7">
        <f t="shared" si="39"/>
        <v>10327.68</v>
      </c>
      <c r="D483" s="7">
        <f t="shared" si="38"/>
        <v>15022.08</v>
      </c>
      <c r="E483" s="8">
        <f t="shared" si="35"/>
        <v>213125.75999999998</v>
      </c>
      <c r="F483" s="17">
        <f t="shared" si="36"/>
        <v>0.43853037037037035</v>
      </c>
    </row>
    <row r="484" spans="1:6">
      <c r="A484" s="7">
        <f t="shared" si="37"/>
        <v>487000</v>
      </c>
      <c r="B484" s="3">
        <v>188196</v>
      </c>
      <c r="C484" s="7">
        <f t="shared" si="39"/>
        <v>10350.780000000001</v>
      </c>
      <c r="D484" s="7">
        <f t="shared" si="38"/>
        <v>15055.68</v>
      </c>
      <c r="E484" s="8">
        <f t="shared" si="35"/>
        <v>213602.46</v>
      </c>
      <c r="F484" s="17">
        <f t="shared" si="36"/>
        <v>0.43860874743326489</v>
      </c>
    </row>
    <row r="485" spans="1:6">
      <c r="A485" s="7">
        <f t="shared" si="37"/>
        <v>488000</v>
      </c>
      <c r="B485" s="10">
        <v>188616</v>
      </c>
      <c r="C485" s="7">
        <f t="shared" si="39"/>
        <v>10373.879999999999</v>
      </c>
      <c r="D485" s="7">
        <f t="shared" si="38"/>
        <v>15089.28</v>
      </c>
      <c r="E485" s="8">
        <f t="shared" si="35"/>
        <v>214079.16</v>
      </c>
      <c r="F485" s="17">
        <f t="shared" si="36"/>
        <v>0.43868680327868853</v>
      </c>
    </row>
    <row r="486" spans="1:6">
      <c r="A486" s="7">
        <f t="shared" si="37"/>
        <v>489000</v>
      </c>
      <c r="B486" s="10">
        <v>189036</v>
      </c>
      <c r="C486" s="7">
        <f t="shared" si="39"/>
        <v>10396.98</v>
      </c>
      <c r="D486" s="7">
        <f t="shared" si="38"/>
        <v>15122.880000000001</v>
      </c>
      <c r="E486" s="8">
        <f t="shared" si="35"/>
        <v>214555.86000000002</v>
      </c>
      <c r="F486" s="17">
        <f t="shared" si="36"/>
        <v>0.43876453987730063</v>
      </c>
    </row>
    <row r="487" spans="1:6">
      <c r="A487" s="7">
        <f t="shared" si="37"/>
        <v>490000</v>
      </c>
      <c r="B487" s="10">
        <v>189456</v>
      </c>
      <c r="C487" s="7">
        <f t="shared" si="39"/>
        <v>10420.08</v>
      </c>
      <c r="D487" s="7">
        <f t="shared" si="38"/>
        <v>15156.48</v>
      </c>
      <c r="E487" s="8">
        <f t="shared" si="35"/>
        <v>215032.56</v>
      </c>
      <c r="F487" s="17">
        <f t="shared" si="36"/>
        <v>0.43884195918367347</v>
      </c>
    </row>
    <row r="488" spans="1:6">
      <c r="A488" s="7">
        <f t="shared" si="37"/>
        <v>491000</v>
      </c>
      <c r="B488" s="10">
        <v>189876</v>
      </c>
      <c r="C488" s="7">
        <f t="shared" si="39"/>
        <v>10443.18</v>
      </c>
      <c r="D488" s="7">
        <f t="shared" si="38"/>
        <v>15190.08</v>
      </c>
      <c r="E488" s="8">
        <f t="shared" si="35"/>
        <v>215509.25999999998</v>
      </c>
      <c r="F488" s="17">
        <f t="shared" si="36"/>
        <v>0.43891906313645618</v>
      </c>
    </row>
    <row r="489" spans="1:6">
      <c r="A489" s="7">
        <f t="shared" si="37"/>
        <v>492000</v>
      </c>
      <c r="B489" s="3">
        <v>190296</v>
      </c>
      <c r="C489" s="7">
        <f t="shared" si="39"/>
        <v>10466.280000000001</v>
      </c>
      <c r="D489" s="7">
        <f t="shared" si="38"/>
        <v>15223.68</v>
      </c>
      <c r="E489" s="8">
        <f t="shared" si="35"/>
        <v>215985.96</v>
      </c>
      <c r="F489" s="17">
        <f t="shared" si="36"/>
        <v>0.43899585365853655</v>
      </c>
    </row>
    <row r="490" spans="1:6">
      <c r="A490" s="7">
        <f t="shared" si="37"/>
        <v>493000</v>
      </c>
      <c r="B490" s="10">
        <v>190716</v>
      </c>
      <c r="C490" s="7">
        <f t="shared" si="39"/>
        <v>10489.38</v>
      </c>
      <c r="D490" s="7">
        <f t="shared" si="38"/>
        <v>15257.28</v>
      </c>
      <c r="E490" s="8">
        <f t="shared" si="35"/>
        <v>216462.66</v>
      </c>
      <c r="F490" s="17">
        <f t="shared" si="36"/>
        <v>0.4390723326572008</v>
      </c>
    </row>
    <row r="491" spans="1:6">
      <c r="A491" s="7">
        <f t="shared" si="37"/>
        <v>494000</v>
      </c>
      <c r="B491" s="10">
        <v>191136</v>
      </c>
      <c r="C491" s="7">
        <f t="shared" si="39"/>
        <v>10512.48</v>
      </c>
      <c r="D491" s="7">
        <f t="shared" si="38"/>
        <v>15290.880000000001</v>
      </c>
      <c r="E491" s="8">
        <f t="shared" si="35"/>
        <v>216939.36000000002</v>
      </c>
      <c r="F491" s="17">
        <f t="shared" si="36"/>
        <v>0.43914850202429151</v>
      </c>
    </row>
    <row r="492" spans="1:6">
      <c r="A492" s="7">
        <f t="shared" si="37"/>
        <v>495000</v>
      </c>
      <c r="B492" s="10">
        <v>191556</v>
      </c>
      <c r="C492" s="7">
        <f t="shared" si="39"/>
        <v>10535.58</v>
      </c>
      <c r="D492" s="7">
        <f t="shared" si="38"/>
        <v>15324.48</v>
      </c>
      <c r="E492" s="8">
        <f t="shared" si="35"/>
        <v>217416.06</v>
      </c>
      <c r="F492" s="17">
        <f t="shared" si="36"/>
        <v>0.43922436363636363</v>
      </c>
    </row>
    <row r="493" spans="1:6">
      <c r="A493" s="7">
        <f t="shared" si="37"/>
        <v>496000</v>
      </c>
      <c r="B493" s="10">
        <v>191976</v>
      </c>
      <c r="C493" s="7">
        <f t="shared" si="39"/>
        <v>10558.68</v>
      </c>
      <c r="D493" s="7">
        <f t="shared" si="38"/>
        <v>15358.08</v>
      </c>
      <c r="E493" s="8">
        <f t="shared" si="35"/>
        <v>217892.75999999998</v>
      </c>
      <c r="F493" s="17">
        <f t="shared" si="36"/>
        <v>0.4392999193548387</v>
      </c>
    </row>
    <row r="494" spans="1:6">
      <c r="A494" s="7">
        <f t="shared" si="37"/>
        <v>497000</v>
      </c>
      <c r="B494" s="10">
        <v>192396</v>
      </c>
      <c r="C494" s="7">
        <f t="shared" si="39"/>
        <v>10581.78</v>
      </c>
      <c r="D494" s="7">
        <f t="shared" si="38"/>
        <v>15391.68</v>
      </c>
      <c r="E494" s="8">
        <f t="shared" si="35"/>
        <v>218369.46</v>
      </c>
      <c r="F494" s="17">
        <f t="shared" si="36"/>
        <v>0.43937517102615692</v>
      </c>
    </row>
    <row r="495" spans="1:6">
      <c r="A495" s="7">
        <f t="shared" si="37"/>
        <v>498000</v>
      </c>
      <c r="B495" s="3">
        <v>192816</v>
      </c>
      <c r="C495" s="7">
        <f t="shared" si="39"/>
        <v>10604.88</v>
      </c>
      <c r="D495" s="7">
        <f t="shared" si="38"/>
        <v>15425.28</v>
      </c>
      <c r="E495" s="8">
        <f t="shared" si="35"/>
        <v>218846.16</v>
      </c>
      <c r="F495" s="17">
        <f t="shared" si="36"/>
        <v>0.43945012048192772</v>
      </c>
    </row>
    <row r="496" spans="1:6">
      <c r="A496" s="7">
        <f t="shared" si="37"/>
        <v>499000</v>
      </c>
      <c r="B496" s="10">
        <v>193236</v>
      </c>
      <c r="C496" s="7">
        <f t="shared" si="39"/>
        <v>10627.98</v>
      </c>
      <c r="D496" s="7">
        <f t="shared" si="38"/>
        <v>15458.880000000001</v>
      </c>
      <c r="E496" s="8">
        <f t="shared" si="35"/>
        <v>219322.86000000002</v>
      </c>
      <c r="F496" s="17">
        <f t="shared" si="36"/>
        <v>0.43952476953907821</v>
      </c>
    </row>
    <row r="497" spans="1:6">
      <c r="A497" s="7">
        <f t="shared" si="37"/>
        <v>500000</v>
      </c>
      <c r="B497" s="10">
        <v>193656</v>
      </c>
      <c r="C497" s="7">
        <f t="shared" si="39"/>
        <v>10651.08</v>
      </c>
      <c r="D497" s="7">
        <f t="shared" si="38"/>
        <v>15492.48</v>
      </c>
      <c r="E497" s="8">
        <f t="shared" si="35"/>
        <v>219799.56</v>
      </c>
      <c r="F497" s="17">
        <f t="shared" si="36"/>
        <v>0.43959912000000001</v>
      </c>
    </row>
    <row r="498" spans="1:6">
      <c r="A498" s="7">
        <f t="shared" si="37"/>
        <v>501000</v>
      </c>
      <c r="B498" s="10">
        <v>194076</v>
      </c>
      <c r="C498" s="7">
        <f t="shared" si="39"/>
        <v>10674.18</v>
      </c>
      <c r="D498" s="7">
        <f t="shared" si="38"/>
        <v>15526.08</v>
      </c>
      <c r="E498" s="8">
        <f t="shared" si="35"/>
        <v>220276.25999999998</v>
      </c>
      <c r="F498" s="17">
        <f t="shared" si="36"/>
        <v>0.43967317365269459</v>
      </c>
    </row>
    <row r="499" spans="1:6">
      <c r="A499" s="7">
        <f t="shared" si="37"/>
        <v>502000</v>
      </c>
      <c r="B499" s="10">
        <v>194512</v>
      </c>
      <c r="C499" s="7">
        <f t="shared" si="39"/>
        <v>10698.16</v>
      </c>
      <c r="D499" s="7">
        <f t="shared" si="38"/>
        <v>15560.960000000001</v>
      </c>
      <c r="E499" s="8">
        <f t="shared" si="35"/>
        <v>220771.12</v>
      </c>
      <c r="F499" s="17">
        <f t="shared" si="36"/>
        <v>0.43978310756972111</v>
      </c>
    </row>
    <row r="500" spans="1:6">
      <c r="A500" s="7">
        <f t="shared" si="37"/>
        <v>503000</v>
      </c>
      <c r="B500" s="3">
        <v>194962</v>
      </c>
      <c r="C500" s="7">
        <f t="shared" si="39"/>
        <v>10722.91</v>
      </c>
      <c r="D500" s="7">
        <f t="shared" si="38"/>
        <v>15596.960000000001</v>
      </c>
      <c r="E500" s="8">
        <f t="shared" si="35"/>
        <v>221281.87</v>
      </c>
      <c r="F500" s="17">
        <f t="shared" si="36"/>
        <v>0.43992419483101391</v>
      </c>
    </row>
    <row r="501" spans="1:6">
      <c r="A501" s="7">
        <f t="shared" si="37"/>
        <v>504000</v>
      </c>
      <c r="B501" s="10">
        <v>195412</v>
      </c>
      <c r="C501" s="7">
        <f t="shared" si="39"/>
        <v>10747.66</v>
      </c>
      <c r="D501" s="7">
        <f t="shared" si="38"/>
        <v>15632.960000000001</v>
      </c>
      <c r="E501" s="8">
        <f t="shared" si="35"/>
        <v>221792.62</v>
      </c>
      <c r="F501" s="17">
        <f t="shared" si="36"/>
        <v>0.4400647222222222</v>
      </c>
    </row>
    <row r="502" spans="1:6">
      <c r="A502" s="7">
        <f t="shared" si="37"/>
        <v>505000</v>
      </c>
      <c r="B502" s="10">
        <v>195862</v>
      </c>
      <c r="C502" s="7">
        <f t="shared" si="39"/>
        <v>10772.41</v>
      </c>
      <c r="D502" s="7">
        <f t="shared" si="38"/>
        <v>15668.960000000001</v>
      </c>
      <c r="E502" s="8">
        <f t="shared" si="35"/>
        <v>222303.37</v>
      </c>
      <c r="F502" s="17">
        <f t="shared" si="36"/>
        <v>0.44020469306930693</v>
      </c>
    </row>
    <row r="503" spans="1:6">
      <c r="A503" s="7">
        <f t="shared" si="37"/>
        <v>506000</v>
      </c>
      <c r="B503" s="10">
        <v>196312</v>
      </c>
      <c r="C503" s="7">
        <f t="shared" si="39"/>
        <v>10797.16</v>
      </c>
      <c r="D503" s="7">
        <f t="shared" si="38"/>
        <v>15704.960000000001</v>
      </c>
      <c r="E503" s="8">
        <f t="shared" si="35"/>
        <v>222814.12</v>
      </c>
      <c r="F503" s="17">
        <f t="shared" si="36"/>
        <v>0.44034411067193674</v>
      </c>
    </row>
    <row r="504" spans="1:6">
      <c r="A504" s="7">
        <f t="shared" si="37"/>
        <v>507000</v>
      </c>
      <c r="B504" s="10">
        <v>196762</v>
      </c>
      <c r="C504" s="7">
        <f t="shared" si="39"/>
        <v>10821.91</v>
      </c>
      <c r="D504" s="7">
        <f t="shared" si="38"/>
        <v>15740.960000000001</v>
      </c>
      <c r="E504" s="8">
        <f t="shared" si="35"/>
        <v>223324.87</v>
      </c>
      <c r="F504" s="17">
        <f t="shared" si="36"/>
        <v>0.44048297830374755</v>
      </c>
    </row>
    <row r="505" spans="1:6">
      <c r="A505" s="7">
        <f t="shared" si="37"/>
        <v>508000</v>
      </c>
      <c r="B505" s="10">
        <v>197212</v>
      </c>
      <c r="C505" s="7">
        <f t="shared" si="39"/>
        <v>10846.66</v>
      </c>
      <c r="D505" s="7">
        <f t="shared" si="38"/>
        <v>15776.960000000001</v>
      </c>
      <c r="E505" s="8">
        <f t="shared" si="35"/>
        <v>223835.62</v>
      </c>
      <c r="F505" s="17">
        <f t="shared" si="36"/>
        <v>0.44062129921259841</v>
      </c>
    </row>
    <row r="506" spans="1:6">
      <c r="A506" s="7">
        <f t="shared" si="37"/>
        <v>509000</v>
      </c>
      <c r="B506" s="10">
        <v>197662</v>
      </c>
      <c r="C506" s="7">
        <f t="shared" si="39"/>
        <v>10871.41</v>
      </c>
      <c r="D506" s="7">
        <f t="shared" si="38"/>
        <v>15812.960000000001</v>
      </c>
      <c r="E506" s="8">
        <f t="shared" si="35"/>
        <v>224346.37</v>
      </c>
      <c r="F506" s="17">
        <f t="shared" si="36"/>
        <v>0.44075907662082514</v>
      </c>
    </row>
    <row r="507" spans="1:6">
      <c r="A507" s="7">
        <f t="shared" si="37"/>
        <v>510000</v>
      </c>
      <c r="B507" s="10">
        <v>198112</v>
      </c>
      <c r="C507" s="7">
        <f t="shared" si="39"/>
        <v>10896.16</v>
      </c>
      <c r="D507" s="7">
        <f t="shared" si="38"/>
        <v>15848.960000000001</v>
      </c>
      <c r="E507" s="8">
        <f t="shared" si="35"/>
        <v>224857.12</v>
      </c>
      <c r="F507" s="17">
        <f t="shared" si="36"/>
        <v>0.44089631372549021</v>
      </c>
    </row>
    <row r="508" spans="1:6">
      <c r="A508" s="7">
        <f t="shared" si="37"/>
        <v>511000</v>
      </c>
      <c r="B508" s="10">
        <v>198562</v>
      </c>
      <c r="C508" s="7">
        <f t="shared" si="39"/>
        <v>10920.91</v>
      </c>
      <c r="D508" s="7">
        <f t="shared" si="38"/>
        <v>15884.960000000001</v>
      </c>
      <c r="E508" s="8">
        <f t="shared" si="35"/>
        <v>225367.87</v>
      </c>
      <c r="F508" s="17">
        <f t="shared" si="36"/>
        <v>0.44103301369863013</v>
      </c>
    </row>
    <row r="509" spans="1:6">
      <c r="A509" s="7">
        <f t="shared" si="37"/>
        <v>512000</v>
      </c>
      <c r="B509" s="10">
        <v>199012</v>
      </c>
      <c r="C509" s="7">
        <f t="shared" si="39"/>
        <v>10945.66</v>
      </c>
      <c r="D509" s="7">
        <f t="shared" si="38"/>
        <v>15920.960000000001</v>
      </c>
      <c r="E509" s="8">
        <f t="shared" si="35"/>
        <v>225878.62</v>
      </c>
      <c r="F509" s="17">
        <f t="shared" si="36"/>
        <v>0.44116917968749997</v>
      </c>
    </row>
    <row r="510" spans="1:6">
      <c r="A510" s="7">
        <f t="shared" si="37"/>
        <v>513000</v>
      </c>
      <c r="B510" s="10">
        <v>199462</v>
      </c>
      <c r="C510" s="7">
        <f t="shared" si="39"/>
        <v>10970.41</v>
      </c>
      <c r="D510" s="7">
        <f t="shared" si="38"/>
        <v>15956.960000000001</v>
      </c>
      <c r="E510" s="8">
        <f t="shared" si="35"/>
        <v>226389.37</v>
      </c>
      <c r="F510" s="17">
        <f t="shared" si="36"/>
        <v>0.44130481481481482</v>
      </c>
    </row>
    <row r="511" spans="1:6">
      <c r="A511" s="7">
        <f t="shared" si="37"/>
        <v>514000</v>
      </c>
      <c r="B511" s="10">
        <v>199912</v>
      </c>
      <c r="C511" s="7">
        <f t="shared" si="39"/>
        <v>10995.16</v>
      </c>
      <c r="D511" s="7">
        <f t="shared" si="38"/>
        <v>15992.960000000001</v>
      </c>
      <c r="E511" s="8">
        <f t="shared" si="35"/>
        <v>226900.12</v>
      </c>
      <c r="F511" s="17">
        <f t="shared" si="36"/>
        <v>0.44143992217898831</v>
      </c>
    </row>
    <row r="512" spans="1:6">
      <c r="A512" s="7">
        <f t="shared" si="37"/>
        <v>515000</v>
      </c>
      <c r="B512" s="10">
        <v>200362</v>
      </c>
      <c r="C512" s="7">
        <f t="shared" si="39"/>
        <v>11019.91</v>
      </c>
      <c r="D512" s="7">
        <f t="shared" si="38"/>
        <v>16028.960000000001</v>
      </c>
      <c r="E512" s="8">
        <f t="shared" si="35"/>
        <v>227410.87</v>
      </c>
      <c r="F512" s="17">
        <f t="shared" si="36"/>
        <v>0.44157450485436894</v>
      </c>
    </row>
    <row r="513" spans="1:6">
      <c r="A513" s="7">
        <f t="shared" si="37"/>
        <v>516000</v>
      </c>
      <c r="B513" s="10">
        <v>200812</v>
      </c>
      <c r="C513" s="7">
        <f t="shared" si="39"/>
        <v>11044.66</v>
      </c>
      <c r="D513" s="7">
        <f t="shared" si="38"/>
        <v>16064.960000000001</v>
      </c>
      <c r="E513" s="8">
        <f t="shared" si="35"/>
        <v>227921.62</v>
      </c>
      <c r="F513" s="17">
        <f t="shared" si="36"/>
        <v>0.44170856589147284</v>
      </c>
    </row>
    <row r="514" spans="1:6">
      <c r="A514" s="7">
        <f t="shared" si="37"/>
        <v>517000</v>
      </c>
      <c r="B514" s="10">
        <v>201262</v>
      </c>
      <c r="C514" s="7">
        <f t="shared" si="39"/>
        <v>11069.41</v>
      </c>
      <c r="D514" s="7">
        <f t="shared" si="38"/>
        <v>16100.960000000001</v>
      </c>
      <c r="E514" s="8">
        <f t="shared" si="35"/>
        <v>228432.37</v>
      </c>
      <c r="F514" s="17">
        <f t="shared" si="36"/>
        <v>0.44184210831721471</v>
      </c>
    </row>
    <row r="515" spans="1:6">
      <c r="A515" s="7">
        <f t="shared" si="37"/>
        <v>518000</v>
      </c>
      <c r="B515" s="10">
        <v>201712</v>
      </c>
      <c r="C515" s="7">
        <f t="shared" si="39"/>
        <v>11094.16</v>
      </c>
      <c r="D515" s="7">
        <f t="shared" si="38"/>
        <v>16136.960000000001</v>
      </c>
      <c r="E515" s="8">
        <f t="shared" si="35"/>
        <v>228943.12</v>
      </c>
      <c r="F515" s="17">
        <f t="shared" si="36"/>
        <v>0.44197513513513514</v>
      </c>
    </row>
    <row r="516" spans="1:6">
      <c r="A516" s="7">
        <f t="shared" si="37"/>
        <v>519000</v>
      </c>
      <c r="B516" s="10">
        <v>202162</v>
      </c>
      <c r="C516" s="7">
        <f t="shared" si="39"/>
        <v>11118.91</v>
      </c>
      <c r="D516" s="7">
        <f t="shared" si="38"/>
        <v>16172.960000000001</v>
      </c>
      <c r="E516" s="8">
        <f t="shared" si="35"/>
        <v>229453.87</v>
      </c>
      <c r="F516" s="17">
        <f t="shared" si="36"/>
        <v>0.44210764932562618</v>
      </c>
    </row>
    <row r="517" spans="1:6">
      <c r="A517" s="7">
        <f t="shared" si="37"/>
        <v>520000</v>
      </c>
      <c r="B517" s="10">
        <v>202612</v>
      </c>
      <c r="C517" s="7">
        <f t="shared" si="39"/>
        <v>11143.66</v>
      </c>
      <c r="D517" s="7">
        <f t="shared" si="38"/>
        <v>16208.960000000001</v>
      </c>
      <c r="E517" s="8">
        <f t="shared" ref="E517:E580" si="40">SUM(B517:D517)</f>
        <v>229964.62</v>
      </c>
      <c r="F517" s="17">
        <f t="shared" ref="F517:F580" si="41">E517/A517</f>
        <v>0.44223965384615382</v>
      </c>
    </row>
    <row r="518" spans="1:6">
      <c r="A518" s="7">
        <f t="shared" ref="A518:A581" si="42">A517+1000</f>
        <v>521000</v>
      </c>
      <c r="B518" s="10">
        <v>203062</v>
      </c>
      <c r="C518" s="7">
        <f t="shared" si="39"/>
        <v>11168.41</v>
      </c>
      <c r="D518" s="7">
        <f t="shared" si="38"/>
        <v>16244.960000000001</v>
      </c>
      <c r="E518" s="8">
        <f t="shared" si="40"/>
        <v>230475.37</v>
      </c>
      <c r="F518" s="17">
        <f t="shared" si="41"/>
        <v>0.44237115163147794</v>
      </c>
    </row>
    <row r="519" spans="1:6">
      <c r="A519" s="7">
        <f t="shared" si="42"/>
        <v>522000</v>
      </c>
      <c r="B519" s="10">
        <v>203512</v>
      </c>
      <c r="C519" s="7">
        <f t="shared" si="39"/>
        <v>11193.16</v>
      </c>
      <c r="D519" s="7">
        <f t="shared" ref="D519:D582" si="43">B519*D$3</f>
        <v>16280.960000000001</v>
      </c>
      <c r="E519" s="8">
        <f t="shared" si="40"/>
        <v>230986.12</v>
      </c>
      <c r="F519" s="17">
        <f t="shared" si="41"/>
        <v>0.44250214559386974</v>
      </c>
    </row>
    <row r="520" spans="1:6">
      <c r="A520" s="7">
        <f t="shared" si="42"/>
        <v>523000</v>
      </c>
      <c r="B520" s="10">
        <v>203962</v>
      </c>
      <c r="C520" s="7">
        <f t="shared" si="39"/>
        <v>11217.91</v>
      </c>
      <c r="D520" s="7">
        <f t="shared" si="43"/>
        <v>16316.960000000001</v>
      </c>
      <c r="E520" s="8">
        <f t="shared" si="40"/>
        <v>231496.87</v>
      </c>
      <c r="F520" s="17">
        <f t="shared" si="41"/>
        <v>0.44263263862332697</v>
      </c>
    </row>
    <row r="521" spans="1:6">
      <c r="A521" s="7">
        <f t="shared" si="42"/>
        <v>524000</v>
      </c>
      <c r="B521" s="10">
        <v>204412</v>
      </c>
      <c r="C521" s="7">
        <f t="shared" si="39"/>
        <v>11242.66</v>
      </c>
      <c r="D521" s="7">
        <f t="shared" si="43"/>
        <v>16352.960000000001</v>
      </c>
      <c r="E521" s="8">
        <f t="shared" si="40"/>
        <v>232007.62</v>
      </c>
      <c r="F521" s="17">
        <f t="shared" si="41"/>
        <v>0.44276263358778623</v>
      </c>
    </row>
    <row r="522" spans="1:6">
      <c r="A522" s="7">
        <f t="shared" si="42"/>
        <v>525000</v>
      </c>
      <c r="B522" s="10">
        <v>204862</v>
      </c>
      <c r="C522" s="7">
        <f t="shared" si="39"/>
        <v>11267.41</v>
      </c>
      <c r="D522" s="7">
        <f t="shared" si="43"/>
        <v>16388.96</v>
      </c>
      <c r="E522" s="8">
        <f t="shared" si="40"/>
        <v>232518.37</v>
      </c>
      <c r="F522" s="17">
        <f t="shared" si="41"/>
        <v>0.44289213333333333</v>
      </c>
    </row>
    <row r="523" spans="1:6">
      <c r="A523" s="7">
        <f t="shared" si="42"/>
        <v>526000</v>
      </c>
      <c r="B523" s="10">
        <v>205312</v>
      </c>
      <c r="C523" s="7">
        <f t="shared" si="39"/>
        <v>11292.16</v>
      </c>
      <c r="D523" s="7">
        <f t="shared" si="43"/>
        <v>16424.96</v>
      </c>
      <c r="E523" s="8">
        <f t="shared" si="40"/>
        <v>233029.12</v>
      </c>
      <c r="F523" s="17">
        <f t="shared" si="41"/>
        <v>0.44302114068441062</v>
      </c>
    </row>
    <row r="524" spans="1:6">
      <c r="A524" s="7">
        <f t="shared" si="42"/>
        <v>527000</v>
      </c>
      <c r="B524" s="10">
        <v>205762</v>
      </c>
      <c r="C524" s="7">
        <f t="shared" si="39"/>
        <v>11316.91</v>
      </c>
      <c r="D524" s="7">
        <f t="shared" si="43"/>
        <v>16460.96</v>
      </c>
      <c r="E524" s="8">
        <f t="shared" si="40"/>
        <v>233539.87</v>
      </c>
      <c r="F524" s="17">
        <f t="shared" si="41"/>
        <v>0.44314965844402276</v>
      </c>
    </row>
    <row r="525" spans="1:6">
      <c r="A525" s="7">
        <f t="shared" si="42"/>
        <v>528000</v>
      </c>
      <c r="B525" s="10">
        <v>206212</v>
      </c>
      <c r="C525" s="7">
        <f t="shared" si="39"/>
        <v>11341.66</v>
      </c>
      <c r="D525" s="7">
        <f t="shared" si="43"/>
        <v>16496.96</v>
      </c>
      <c r="E525" s="8">
        <f t="shared" si="40"/>
        <v>234050.62</v>
      </c>
      <c r="F525" s="17">
        <f t="shared" si="41"/>
        <v>0.44327768939393941</v>
      </c>
    </row>
    <row r="526" spans="1:6">
      <c r="A526" s="7">
        <f t="shared" si="42"/>
        <v>529000</v>
      </c>
      <c r="B526" s="10">
        <v>206662</v>
      </c>
      <c r="C526" s="7">
        <f t="shared" si="39"/>
        <v>11366.41</v>
      </c>
      <c r="D526" s="7">
        <f t="shared" si="43"/>
        <v>16532.96</v>
      </c>
      <c r="E526" s="8">
        <f t="shared" si="40"/>
        <v>234561.37</v>
      </c>
      <c r="F526" s="17">
        <f t="shared" si="41"/>
        <v>0.44340523629489603</v>
      </c>
    </row>
    <row r="527" spans="1:6">
      <c r="A527" s="7">
        <f t="shared" si="42"/>
        <v>530000</v>
      </c>
      <c r="B527" s="10">
        <v>207112</v>
      </c>
      <c r="C527" s="7">
        <f t="shared" si="39"/>
        <v>11391.16</v>
      </c>
      <c r="D527" s="7">
        <f t="shared" si="43"/>
        <v>16568.96</v>
      </c>
      <c r="E527" s="8">
        <f t="shared" si="40"/>
        <v>235072.12</v>
      </c>
      <c r="F527" s="17">
        <f t="shared" si="41"/>
        <v>0.44353230188679243</v>
      </c>
    </row>
    <row r="528" spans="1:6">
      <c r="A528" s="7">
        <f t="shared" si="42"/>
        <v>531000</v>
      </c>
      <c r="B528" s="10">
        <v>207562</v>
      </c>
      <c r="C528" s="7">
        <f t="shared" si="39"/>
        <v>11415.91</v>
      </c>
      <c r="D528" s="7">
        <f t="shared" si="43"/>
        <v>16604.96</v>
      </c>
      <c r="E528" s="8">
        <f t="shared" si="40"/>
        <v>235582.87</v>
      </c>
      <c r="F528" s="17">
        <f t="shared" si="41"/>
        <v>0.44365888888888888</v>
      </c>
    </row>
    <row r="529" spans="1:6">
      <c r="A529" s="7">
        <f t="shared" si="42"/>
        <v>532000</v>
      </c>
      <c r="B529" s="10">
        <v>208012</v>
      </c>
      <c r="C529" s="7">
        <f t="shared" si="39"/>
        <v>11440.66</v>
      </c>
      <c r="D529" s="7">
        <f t="shared" si="43"/>
        <v>16640.96</v>
      </c>
      <c r="E529" s="8">
        <f t="shared" si="40"/>
        <v>236093.62</v>
      </c>
      <c r="F529" s="17">
        <f t="shared" si="41"/>
        <v>0.44378499999999999</v>
      </c>
    </row>
    <row r="530" spans="1:6">
      <c r="A530" s="7">
        <f t="shared" si="42"/>
        <v>533000</v>
      </c>
      <c r="B530" s="10">
        <v>208462</v>
      </c>
      <c r="C530" s="7">
        <f t="shared" si="39"/>
        <v>11465.41</v>
      </c>
      <c r="D530" s="7">
        <f t="shared" si="43"/>
        <v>16676.96</v>
      </c>
      <c r="E530" s="8">
        <f t="shared" si="40"/>
        <v>236604.37</v>
      </c>
      <c r="F530" s="17">
        <f t="shared" si="41"/>
        <v>0.44391063789868668</v>
      </c>
    </row>
    <row r="531" spans="1:6">
      <c r="A531" s="7">
        <f t="shared" si="42"/>
        <v>534000</v>
      </c>
      <c r="B531" s="10">
        <v>208912</v>
      </c>
      <c r="C531" s="7">
        <f t="shared" si="39"/>
        <v>11490.16</v>
      </c>
      <c r="D531" s="7">
        <f t="shared" si="43"/>
        <v>16712.96</v>
      </c>
      <c r="E531" s="8">
        <f t="shared" si="40"/>
        <v>237115.12</v>
      </c>
      <c r="F531" s="17">
        <f t="shared" si="41"/>
        <v>0.44403580524344566</v>
      </c>
    </row>
    <row r="532" spans="1:6">
      <c r="A532" s="7">
        <f t="shared" si="42"/>
        <v>535000</v>
      </c>
      <c r="B532" s="10">
        <v>209362</v>
      </c>
      <c r="C532" s="7">
        <f t="shared" si="39"/>
        <v>11514.91</v>
      </c>
      <c r="D532" s="7">
        <f t="shared" si="43"/>
        <v>16748.96</v>
      </c>
      <c r="E532" s="8">
        <f t="shared" si="40"/>
        <v>237625.87</v>
      </c>
      <c r="F532" s="17">
        <f t="shared" si="41"/>
        <v>0.44416050467289719</v>
      </c>
    </row>
    <row r="533" spans="1:6">
      <c r="A533" s="7">
        <f t="shared" si="42"/>
        <v>536000</v>
      </c>
      <c r="B533" s="10">
        <v>209812</v>
      </c>
      <c r="C533" s="7">
        <f t="shared" si="39"/>
        <v>11539.66</v>
      </c>
      <c r="D533" s="7">
        <f t="shared" si="43"/>
        <v>16784.96</v>
      </c>
      <c r="E533" s="8">
        <f t="shared" si="40"/>
        <v>238136.62</v>
      </c>
      <c r="F533" s="17">
        <f t="shared" si="41"/>
        <v>0.44428473880597014</v>
      </c>
    </row>
    <row r="534" spans="1:6">
      <c r="A534" s="7">
        <f t="shared" si="42"/>
        <v>537000</v>
      </c>
      <c r="B534" s="10">
        <v>210262</v>
      </c>
      <c r="C534" s="7">
        <f t="shared" si="39"/>
        <v>11564.41</v>
      </c>
      <c r="D534" s="7">
        <f t="shared" si="43"/>
        <v>16820.96</v>
      </c>
      <c r="E534" s="8">
        <f t="shared" si="40"/>
        <v>238647.37</v>
      </c>
      <c r="F534" s="17">
        <f t="shared" si="41"/>
        <v>0.44440851024208566</v>
      </c>
    </row>
    <row r="535" spans="1:6">
      <c r="A535" s="7">
        <f t="shared" si="42"/>
        <v>538000</v>
      </c>
      <c r="B535" s="10">
        <v>210712</v>
      </c>
      <c r="C535" s="7">
        <f t="shared" si="39"/>
        <v>11589.16</v>
      </c>
      <c r="D535" s="7">
        <f t="shared" si="43"/>
        <v>16856.96</v>
      </c>
      <c r="E535" s="8">
        <f t="shared" si="40"/>
        <v>239158.12</v>
      </c>
      <c r="F535" s="17">
        <f t="shared" si="41"/>
        <v>0.4445318215613383</v>
      </c>
    </row>
    <row r="536" spans="1:6">
      <c r="A536" s="7">
        <f t="shared" si="42"/>
        <v>539000</v>
      </c>
      <c r="B536" s="10">
        <v>211162</v>
      </c>
      <c r="C536" s="7">
        <f t="shared" si="39"/>
        <v>11613.91</v>
      </c>
      <c r="D536" s="7">
        <f t="shared" si="43"/>
        <v>16892.96</v>
      </c>
      <c r="E536" s="8">
        <f t="shared" si="40"/>
        <v>239668.87</v>
      </c>
      <c r="F536" s="17">
        <f t="shared" si="41"/>
        <v>0.44465467532467534</v>
      </c>
    </row>
    <row r="537" spans="1:6">
      <c r="A537" s="7">
        <f t="shared" si="42"/>
        <v>540000</v>
      </c>
      <c r="B537" s="10">
        <v>211612</v>
      </c>
      <c r="C537" s="7">
        <f t="shared" si="39"/>
        <v>11638.66</v>
      </c>
      <c r="D537" s="7">
        <f t="shared" si="43"/>
        <v>16928.96</v>
      </c>
      <c r="E537" s="8">
        <f t="shared" si="40"/>
        <v>240179.62</v>
      </c>
      <c r="F537" s="17">
        <f t="shared" si="41"/>
        <v>0.44477707407407407</v>
      </c>
    </row>
    <row r="538" spans="1:6">
      <c r="A538" s="7">
        <f t="shared" si="42"/>
        <v>541000</v>
      </c>
      <c r="B538" s="10">
        <v>212062</v>
      </c>
      <c r="C538" s="7">
        <f t="shared" si="39"/>
        <v>11663.41</v>
      </c>
      <c r="D538" s="7">
        <f t="shared" si="43"/>
        <v>16964.96</v>
      </c>
      <c r="E538" s="8">
        <f t="shared" si="40"/>
        <v>240690.37</v>
      </c>
      <c r="F538" s="17">
        <f t="shared" si="41"/>
        <v>0.44489902033271717</v>
      </c>
    </row>
    <row r="539" spans="1:6">
      <c r="A539" s="7">
        <f t="shared" si="42"/>
        <v>542000</v>
      </c>
      <c r="B539" s="10">
        <v>212512</v>
      </c>
      <c r="C539" s="7">
        <f t="shared" ref="C539:C602" si="44">B539*C$3</f>
        <v>11688.16</v>
      </c>
      <c r="D539" s="7">
        <f t="shared" si="43"/>
        <v>17000.96</v>
      </c>
      <c r="E539" s="8">
        <f t="shared" si="40"/>
        <v>241201.12</v>
      </c>
      <c r="F539" s="17">
        <f t="shared" si="41"/>
        <v>0.44502051660516606</v>
      </c>
    </row>
    <row r="540" spans="1:6">
      <c r="A540" s="7">
        <f t="shared" si="42"/>
        <v>543000</v>
      </c>
      <c r="B540" s="10">
        <v>212962</v>
      </c>
      <c r="C540" s="7">
        <f t="shared" si="44"/>
        <v>11712.91</v>
      </c>
      <c r="D540" s="7">
        <f t="shared" si="43"/>
        <v>17036.96</v>
      </c>
      <c r="E540" s="8">
        <f t="shared" si="40"/>
        <v>241711.87</v>
      </c>
      <c r="F540" s="17">
        <f t="shared" si="41"/>
        <v>0.44514156537753224</v>
      </c>
    </row>
    <row r="541" spans="1:6">
      <c r="A541" s="7">
        <f t="shared" si="42"/>
        <v>544000</v>
      </c>
      <c r="B541" s="10">
        <v>213412</v>
      </c>
      <c r="C541" s="7">
        <f t="shared" si="44"/>
        <v>11737.66</v>
      </c>
      <c r="D541" s="7">
        <f t="shared" si="43"/>
        <v>17072.96</v>
      </c>
      <c r="E541" s="8">
        <f t="shared" si="40"/>
        <v>242222.62</v>
      </c>
      <c r="F541" s="17">
        <f t="shared" si="41"/>
        <v>0.44526216911764704</v>
      </c>
    </row>
    <row r="542" spans="1:6">
      <c r="A542" s="7">
        <f t="shared" si="42"/>
        <v>545000</v>
      </c>
      <c r="B542" s="10">
        <v>213862</v>
      </c>
      <c r="C542" s="7">
        <f t="shared" si="44"/>
        <v>11762.41</v>
      </c>
      <c r="D542" s="7">
        <f t="shared" si="43"/>
        <v>17108.96</v>
      </c>
      <c r="E542" s="8">
        <f t="shared" si="40"/>
        <v>242733.37</v>
      </c>
      <c r="F542" s="17">
        <f t="shared" si="41"/>
        <v>0.44538233027522933</v>
      </c>
    </row>
    <row r="543" spans="1:6">
      <c r="A543" s="7">
        <f t="shared" si="42"/>
        <v>546000</v>
      </c>
      <c r="B543" s="10">
        <v>214312</v>
      </c>
      <c r="C543" s="7">
        <f t="shared" si="44"/>
        <v>11787.16</v>
      </c>
      <c r="D543" s="7">
        <f t="shared" si="43"/>
        <v>17144.96</v>
      </c>
      <c r="E543" s="8">
        <f t="shared" si="40"/>
        <v>243244.12</v>
      </c>
      <c r="F543" s="17">
        <f t="shared" si="41"/>
        <v>0.44550205128205128</v>
      </c>
    </row>
    <row r="544" spans="1:6">
      <c r="A544" s="7">
        <f t="shared" si="42"/>
        <v>547000</v>
      </c>
      <c r="B544" s="10">
        <v>214762</v>
      </c>
      <c r="C544" s="7">
        <f t="shared" si="44"/>
        <v>11811.91</v>
      </c>
      <c r="D544" s="7">
        <f t="shared" si="43"/>
        <v>17180.96</v>
      </c>
      <c r="E544" s="8">
        <f t="shared" si="40"/>
        <v>243754.87</v>
      </c>
      <c r="F544" s="17">
        <f t="shared" si="41"/>
        <v>0.44562133455210234</v>
      </c>
    </row>
    <row r="545" spans="1:6">
      <c r="A545" s="7">
        <f t="shared" si="42"/>
        <v>548000</v>
      </c>
      <c r="B545" s="10">
        <v>215212</v>
      </c>
      <c r="C545" s="7">
        <f t="shared" si="44"/>
        <v>11836.66</v>
      </c>
      <c r="D545" s="7">
        <f t="shared" si="43"/>
        <v>17216.96</v>
      </c>
      <c r="E545" s="8">
        <f t="shared" si="40"/>
        <v>244265.62</v>
      </c>
      <c r="F545" s="17">
        <f t="shared" si="41"/>
        <v>0.44574018248175179</v>
      </c>
    </row>
    <row r="546" spans="1:6">
      <c r="A546" s="7">
        <f t="shared" si="42"/>
        <v>549000</v>
      </c>
      <c r="B546" s="10">
        <v>215662</v>
      </c>
      <c r="C546" s="7">
        <f t="shared" si="44"/>
        <v>11861.41</v>
      </c>
      <c r="D546" s="7">
        <f t="shared" si="43"/>
        <v>17252.96</v>
      </c>
      <c r="E546" s="8">
        <f t="shared" si="40"/>
        <v>244776.37</v>
      </c>
      <c r="F546" s="17">
        <f t="shared" si="41"/>
        <v>0.44585859744990891</v>
      </c>
    </row>
    <row r="547" spans="1:6">
      <c r="A547" s="7">
        <f t="shared" si="42"/>
        <v>550000</v>
      </c>
      <c r="B547" s="10">
        <v>216112</v>
      </c>
      <c r="C547" s="7">
        <f t="shared" si="44"/>
        <v>11886.16</v>
      </c>
      <c r="D547" s="7">
        <f t="shared" si="43"/>
        <v>17288.96</v>
      </c>
      <c r="E547" s="8">
        <f t="shared" si="40"/>
        <v>245287.12</v>
      </c>
      <c r="F547" s="17">
        <f t="shared" si="41"/>
        <v>0.44597658181818178</v>
      </c>
    </row>
    <row r="548" spans="1:6">
      <c r="A548" s="7">
        <f t="shared" si="42"/>
        <v>551000</v>
      </c>
      <c r="B548" s="10">
        <v>216562</v>
      </c>
      <c r="C548" s="7">
        <f t="shared" si="44"/>
        <v>11910.91</v>
      </c>
      <c r="D548" s="7">
        <f t="shared" si="43"/>
        <v>17324.96</v>
      </c>
      <c r="E548" s="8">
        <f t="shared" si="40"/>
        <v>245797.87</v>
      </c>
      <c r="F548" s="17">
        <f t="shared" si="41"/>
        <v>0.44609413793103447</v>
      </c>
    </row>
    <row r="549" spans="1:6">
      <c r="A549" s="7">
        <f t="shared" si="42"/>
        <v>552000</v>
      </c>
      <c r="B549" s="10">
        <v>217012</v>
      </c>
      <c r="C549" s="7">
        <f t="shared" si="44"/>
        <v>11935.66</v>
      </c>
      <c r="D549" s="7">
        <f t="shared" si="43"/>
        <v>17360.96</v>
      </c>
      <c r="E549" s="8">
        <f t="shared" si="40"/>
        <v>246308.62</v>
      </c>
      <c r="F549" s="17">
        <f t="shared" si="41"/>
        <v>0.44621126811594203</v>
      </c>
    </row>
    <row r="550" spans="1:6">
      <c r="A550" s="7">
        <f t="shared" si="42"/>
        <v>553000</v>
      </c>
      <c r="B550" s="10">
        <v>217462</v>
      </c>
      <c r="C550" s="7">
        <f t="shared" si="44"/>
        <v>11960.41</v>
      </c>
      <c r="D550" s="7">
        <f t="shared" si="43"/>
        <v>17396.96</v>
      </c>
      <c r="E550" s="8">
        <f t="shared" si="40"/>
        <v>246819.37</v>
      </c>
      <c r="F550" s="17">
        <f t="shared" si="41"/>
        <v>0.44632797468354429</v>
      </c>
    </row>
    <row r="551" spans="1:6">
      <c r="A551" s="7">
        <f t="shared" si="42"/>
        <v>554000</v>
      </c>
      <c r="B551" s="10">
        <v>217912</v>
      </c>
      <c r="C551" s="7">
        <f t="shared" si="44"/>
        <v>11985.16</v>
      </c>
      <c r="D551" s="7">
        <f t="shared" si="43"/>
        <v>17432.96</v>
      </c>
      <c r="E551" s="8">
        <f t="shared" si="40"/>
        <v>247330.12</v>
      </c>
      <c r="F551" s="17">
        <f t="shared" si="41"/>
        <v>0.44644425992779785</v>
      </c>
    </row>
    <row r="552" spans="1:6">
      <c r="A552" s="7">
        <f t="shared" si="42"/>
        <v>555000</v>
      </c>
      <c r="B552" s="10">
        <v>218362</v>
      </c>
      <c r="C552" s="7">
        <f t="shared" si="44"/>
        <v>12009.91</v>
      </c>
      <c r="D552" s="7">
        <f t="shared" si="43"/>
        <v>17468.96</v>
      </c>
      <c r="E552" s="8">
        <f t="shared" si="40"/>
        <v>247840.87</v>
      </c>
      <c r="F552" s="17">
        <f t="shared" si="41"/>
        <v>0.44656012612612611</v>
      </c>
    </row>
    <row r="553" spans="1:6">
      <c r="A553" s="7">
        <f t="shared" si="42"/>
        <v>556000</v>
      </c>
      <c r="B553" s="10">
        <v>218812</v>
      </c>
      <c r="C553" s="7">
        <f t="shared" si="44"/>
        <v>12034.66</v>
      </c>
      <c r="D553" s="7">
        <f t="shared" si="43"/>
        <v>17504.96</v>
      </c>
      <c r="E553" s="8">
        <f t="shared" si="40"/>
        <v>248351.62</v>
      </c>
      <c r="F553" s="17">
        <f t="shared" si="41"/>
        <v>0.44667557553956833</v>
      </c>
    </row>
    <row r="554" spans="1:6">
      <c r="A554" s="7">
        <f t="shared" si="42"/>
        <v>557000</v>
      </c>
      <c r="B554" s="10">
        <v>219262</v>
      </c>
      <c r="C554" s="7">
        <f t="shared" si="44"/>
        <v>12059.41</v>
      </c>
      <c r="D554" s="7">
        <f t="shared" si="43"/>
        <v>17540.96</v>
      </c>
      <c r="E554" s="8">
        <f t="shared" si="40"/>
        <v>248862.37</v>
      </c>
      <c r="F554" s="17">
        <f t="shared" si="41"/>
        <v>0.44679061041292639</v>
      </c>
    </row>
    <row r="555" spans="1:6">
      <c r="A555" s="7">
        <f t="shared" si="42"/>
        <v>558000</v>
      </c>
      <c r="B555" s="10">
        <v>219712</v>
      </c>
      <c r="C555" s="7">
        <f t="shared" si="44"/>
        <v>12084.16</v>
      </c>
      <c r="D555" s="7">
        <f t="shared" si="43"/>
        <v>17576.96</v>
      </c>
      <c r="E555" s="8">
        <f t="shared" si="40"/>
        <v>249373.12</v>
      </c>
      <c r="F555" s="17">
        <f t="shared" si="41"/>
        <v>0.44690523297491036</v>
      </c>
    </row>
    <row r="556" spans="1:6">
      <c r="A556" s="7">
        <f t="shared" si="42"/>
        <v>559000</v>
      </c>
      <c r="B556" s="10">
        <v>220162</v>
      </c>
      <c r="C556" s="7">
        <f t="shared" si="44"/>
        <v>12108.91</v>
      </c>
      <c r="D556" s="7">
        <f t="shared" si="43"/>
        <v>17612.96</v>
      </c>
      <c r="E556" s="8">
        <f t="shared" si="40"/>
        <v>249883.87</v>
      </c>
      <c r="F556" s="17">
        <f t="shared" si="41"/>
        <v>0.44701944543828265</v>
      </c>
    </row>
    <row r="557" spans="1:6">
      <c r="A557" s="7">
        <f t="shared" si="42"/>
        <v>560000</v>
      </c>
      <c r="B557" s="10">
        <v>220612</v>
      </c>
      <c r="C557" s="7">
        <f t="shared" si="44"/>
        <v>12133.66</v>
      </c>
      <c r="D557" s="7">
        <f t="shared" si="43"/>
        <v>17648.96</v>
      </c>
      <c r="E557" s="8">
        <f t="shared" si="40"/>
        <v>250394.62</v>
      </c>
      <c r="F557" s="17">
        <f t="shared" si="41"/>
        <v>0.44713324999999998</v>
      </c>
    </row>
    <row r="558" spans="1:6">
      <c r="A558" s="7">
        <f t="shared" si="42"/>
        <v>561000</v>
      </c>
      <c r="B558" s="10">
        <v>221062</v>
      </c>
      <c r="C558" s="7">
        <f t="shared" si="44"/>
        <v>12158.41</v>
      </c>
      <c r="D558" s="7">
        <f t="shared" si="43"/>
        <v>17684.96</v>
      </c>
      <c r="E558" s="8">
        <f t="shared" si="40"/>
        <v>250905.37</v>
      </c>
      <c r="F558" s="17">
        <f t="shared" si="41"/>
        <v>0.44724664884135473</v>
      </c>
    </row>
    <row r="559" spans="1:6">
      <c r="A559" s="7">
        <f t="shared" si="42"/>
        <v>562000</v>
      </c>
      <c r="B559" s="10">
        <v>221512</v>
      </c>
      <c r="C559" s="7">
        <f t="shared" si="44"/>
        <v>12183.16</v>
      </c>
      <c r="D559" s="7">
        <f t="shared" si="43"/>
        <v>17720.96</v>
      </c>
      <c r="E559" s="8">
        <f t="shared" si="40"/>
        <v>251416.12</v>
      </c>
      <c r="F559" s="17">
        <f t="shared" si="41"/>
        <v>0.44735964412811385</v>
      </c>
    </row>
    <row r="560" spans="1:6">
      <c r="A560" s="7">
        <f t="shared" si="42"/>
        <v>563000</v>
      </c>
      <c r="B560" s="10">
        <v>221962</v>
      </c>
      <c r="C560" s="7">
        <f t="shared" si="44"/>
        <v>12207.91</v>
      </c>
      <c r="D560" s="7">
        <f t="shared" si="43"/>
        <v>17756.96</v>
      </c>
      <c r="E560" s="8">
        <f t="shared" si="40"/>
        <v>251926.87</v>
      </c>
      <c r="F560" s="17">
        <f t="shared" si="41"/>
        <v>0.44747223801065716</v>
      </c>
    </row>
    <row r="561" spans="1:6">
      <c r="A561" s="7">
        <f t="shared" si="42"/>
        <v>564000</v>
      </c>
      <c r="B561" s="10">
        <v>222412</v>
      </c>
      <c r="C561" s="7">
        <f t="shared" si="44"/>
        <v>12232.66</v>
      </c>
      <c r="D561" s="7">
        <f t="shared" si="43"/>
        <v>17792.96</v>
      </c>
      <c r="E561" s="8">
        <f t="shared" si="40"/>
        <v>252437.62</v>
      </c>
      <c r="F561" s="17">
        <f t="shared" si="41"/>
        <v>0.44758443262411346</v>
      </c>
    </row>
    <row r="562" spans="1:6">
      <c r="A562" s="7">
        <f t="shared" si="42"/>
        <v>565000</v>
      </c>
      <c r="B562" s="10">
        <v>222862</v>
      </c>
      <c r="C562" s="7">
        <f t="shared" si="44"/>
        <v>12257.41</v>
      </c>
      <c r="D562" s="7">
        <f t="shared" si="43"/>
        <v>17828.96</v>
      </c>
      <c r="E562" s="8">
        <f t="shared" si="40"/>
        <v>252948.37</v>
      </c>
      <c r="F562" s="17">
        <f t="shared" si="41"/>
        <v>0.44769623008849557</v>
      </c>
    </row>
    <row r="563" spans="1:6">
      <c r="A563" s="7">
        <f t="shared" si="42"/>
        <v>566000</v>
      </c>
      <c r="B563" s="10">
        <v>223312</v>
      </c>
      <c r="C563" s="7">
        <f t="shared" si="44"/>
        <v>12282.16</v>
      </c>
      <c r="D563" s="7">
        <f t="shared" si="43"/>
        <v>17864.96</v>
      </c>
      <c r="E563" s="8">
        <f t="shared" si="40"/>
        <v>253459.12</v>
      </c>
      <c r="F563" s="17">
        <f t="shared" si="41"/>
        <v>0.44780763250883393</v>
      </c>
    </row>
    <row r="564" spans="1:6">
      <c r="A564" s="7">
        <f t="shared" si="42"/>
        <v>567000</v>
      </c>
      <c r="B564" s="10">
        <v>223762</v>
      </c>
      <c r="C564" s="7">
        <f t="shared" si="44"/>
        <v>12306.91</v>
      </c>
      <c r="D564" s="7">
        <f t="shared" si="43"/>
        <v>17900.96</v>
      </c>
      <c r="E564" s="8">
        <f t="shared" si="40"/>
        <v>253969.87</v>
      </c>
      <c r="F564" s="17">
        <f t="shared" si="41"/>
        <v>0.44791864197530862</v>
      </c>
    </row>
    <row r="565" spans="1:6">
      <c r="A565" s="7">
        <f t="shared" si="42"/>
        <v>568000</v>
      </c>
      <c r="B565" s="10">
        <v>224212</v>
      </c>
      <c r="C565" s="7">
        <f t="shared" si="44"/>
        <v>12331.66</v>
      </c>
      <c r="D565" s="7">
        <f t="shared" si="43"/>
        <v>17936.96</v>
      </c>
      <c r="E565" s="8">
        <f t="shared" si="40"/>
        <v>254480.62</v>
      </c>
      <c r="F565" s="17">
        <f t="shared" si="41"/>
        <v>0.44802926056338027</v>
      </c>
    </row>
    <row r="566" spans="1:6">
      <c r="A566" s="7">
        <f t="shared" si="42"/>
        <v>569000</v>
      </c>
      <c r="B566" s="10">
        <v>224662</v>
      </c>
      <c r="C566" s="7">
        <f t="shared" si="44"/>
        <v>12356.41</v>
      </c>
      <c r="D566" s="7">
        <f t="shared" si="43"/>
        <v>17972.96</v>
      </c>
      <c r="E566" s="8">
        <f t="shared" si="40"/>
        <v>254991.37</v>
      </c>
      <c r="F566" s="17">
        <f t="shared" si="41"/>
        <v>0.44813949033391914</v>
      </c>
    </row>
    <row r="567" spans="1:6">
      <c r="A567" s="7">
        <f t="shared" si="42"/>
        <v>570000</v>
      </c>
      <c r="B567" s="10">
        <v>225112</v>
      </c>
      <c r="C567" s="7">
        <f t="shared" si="44"/>
        <v>12381.16</v>
      </c>
      <c r="D567" s="7">
        <f t="shared" si="43"/>
        <v>18008.96</v>
      </c>
      <c r="E567" s="8">
        <f t="shared" si="40"/>
        <v>255502.12</v>
      </c>
      <c r="F567" s="17">
        <f t="shared" si="41"/>
        <v>0.44824933333333333</v>
      </c>
    </row>
    <row r="568" spans="1:6">
      <c r="A568" s="7">
        <f t="shared" si="42"/>
        <v>571000</v>
      </c>
      <c r="B568" s="10">
        <v>225562</v>
      </c>
      <c r="C568" s="7">
        <f t="shared" si="44"/>
        <v>12405.91</v>
      </c>
      <c r="D568" s="7">
        <f t="shared" si="43"/>
        <v>18044.96</v>
      </c>
      <c r="E568" s="8">
        <f t="shared" si="40"/>
        <v>256012.87</v>
      </c>
      <c r="F568" s="17">
        <f t="shared" si="41"/>
        <v>0.44835879159369524</v>
      </c>
    </row>
    <row r="569" spans="1:6">
      <c r="A569" s="7">
        <f t="shared" si="42"/>
        <v>572000</v>
      </c>
      <c r="B569" s="10">
        <v>226012</v>
      </c>
      <c r="C569" s="7">
        <f t="shared" si="44"/>
        <v>12430.66</v>
      </c>
      <c r="D569" s="7">
        <f t="shared" si="43"/>
        <v>18080.96</v>
      </c>
      <c r="E569" s="8">
        <f t="shared" si="40"/>
        <v>256523.62</v>
      </c>
      <c r="F569" s="17">
        <f t="shared" si="41"/>
        <v>0.44846786713286713</v>
      </c>
    </row>
    <row r="570" spans="1:6">
      <c r="A570" s="7">
        <f t="shared" si="42"/>
        <v>573000</v>
      </c>
      <c r="B570" s="10">
        <v>226462</v>
      </c>
      <c r="C570" s="7">
        <f t="shared" si="44"/>
        <v>12455.41</v>
      </c>
      <c r="D570" s="7">
        <f t="shared" si="43"/>
        <v>18116.96</v>
      </c>
      <c r="E570" s="8">
        <f t="shared" si="40"/>
        <v>257034.37</v>
      </c>
      <c r="F570" s="17">
        <f t="shared" si="41"/>
        <v>0.44857656195462475</v>
      </c>
    </row>
    <row r="571" spans="1:6">
      <c r="A571" s="7">
        <f t="shared" si="42"/>
        <v>574000</v>
      </c>
      <c r="B571" s="10">
        <v>226912</v>
      </c>
      <c r="C571" s="7">
        <f t="shared" si="44"/>
        <v>12480.16</v>
      </c>
      <c r="D571" s="7">
        <f t="shared" si="43"/>
        <v>18152.96</v>
      </c>
      <c r="E571" s="8">
        <f t="shared" si="40"/>
        <v>257545.12</v>
      </c>
      <c r="F571" s="17">
        <f t="shared" si="41"/>
        <v>0.44868487804878049</v>
      </c>
    </row>
    <row r="572" spans="1:6">
      <c r="A572" s="7">
        <f t="shared" si="42"/>
        <v>575000</v>
      </c>
      <c r="B572" s="10">
        <v>227362</v>
      </c>
      <c r="C572" s="7">
        <f t="shared" si="44"/>
        <v>12504.91</v>
      </c>
      <c r="D572" s="7">
        <f t="shared" si="43"/>
        <v>18188.96</v>
      </c>
      <c r="E572" s="8">
        <f t="shared" si="40"/>
        <v>258055.87</v>
      </c>
      <c r="F572" s="17">
        <f t="shared" si="41"/>
        <v>0.44879281739130433</v>
      </c>
    </row>
    <row r="573" spans="1:6">
      <c r="A573" s="7">
        <f t="shared" si="42"/>
        <v>576000</v>
      </c>
      <c r="B573" s="10">
        <v>227812</v>
      </c>
      <c r="C573" s="7">
        <f t="shared" si="44"/>
        <v>12529.66</v>
      </c>
      <c r="D573" s="7">
        <f t="shared" si="43"/>
        <v>18224.96</v>
      </c>
      <c r="E573" s="8">
        <f t="shared" si="40"/>
        <v>258566.62</v>
      </c>
      <c r="F573" s="17">
        <f t="shared" si="41"/>
        <v>0.44890038194444443</v>
      </c>
    </row>
    <row r="574" spans="1:6">
      <c r="A574" s="7">
        <f t="shared" si="42"/>
        <v>577000</v>
      </c>
      <c r="B574" s="10">
        <v>228262</v>
      </c>
      <c r="C574" s="7">
        <f t="shared" si="44"/>
        <v>12554.41</v>
      </c>
      <c r="D574" s="7">
        <f t="shared" si="43"/>
        <v>18260.96</v>
      </c>
      <c r="E574" s="8">
        <f t="shared" si="40"/>
        <v>259077.37</v>
      </c>
      <c r="F574" s="17">
        <f t="shared" si="41"/>
        <v>0.44900757365684574</v>
      </c>
    </row>
    <row r="575" spans="1:6">
      <c r="A575" s="7">
        <f t="shared" si="42"/>
        <v>578000</v>
      </c>
      <c r="B575" s="10">
        <v>228712</v>
      </c>
      <c r="C575" s="7">
        <f t="shared" si="44"/>
        <v>12579.16</v>
      </c>
      <c r="D575" s="7">
        <f t="shared" si="43"/>
        <v>18296.96</v>
      </c>
      <c r="E575" s="8">
        <f t="shared" si="40"/>
        <v>259588.12</v>
      </c>
      <c r="F575" s="17">
        <f t="shared" si="41"/>
        <v>0.4491143944636678</v>
      </c>
    </row>
    <row r="576" spans="1:6">
      <c r="A576" s="7">
        <f t="shared" si="42"/>
        <v>579000</v>
      </c>
      <c r="B576" s="10">
        <v>229162</v>
      </c>
      <c r="C576" s="7">
        <f t="shared" si="44"/>
        <v>12603.91</v>
      </c>
      <c r="D576" s="7">
        <f t="shared" si="43"/>
        <v>18332.96</v>
      </c>
      <c r="E576" s="8">
        <f t="shared" si="40"/>
        <v>260098.87</v>
      </c>
      <c r="F576" s="17">
        <f t="shared" si="41"/>
        <v>0.44922084628670123</v>
      </c>
    </row>
    <row r="577" spans="1:6">
      <c r="A577" s="7">
        <f t="shared" si="42"/>
        <v>580000</v>
      </c>
      <c r="B577" s="10">
        <v>229612</v>
      </c>
      <c r="C577" s="7">
        <f t="shared" si="44"/>
        <v>12628.66</v>
      </c>
      <c r="D577" s="7">
        <f t="shared" si="43"/>
        <v>18368.96</v>
      </c>
      <c r="E577" s="8">
        <f t="shared" si="40"/>
        <v>260609.62</v>
      </c>
      <c r="F577" s="17">
        <f t="shared" si="41"/>
        <v>0.44932693103448273</v>
      </c>
    </row>
    <row r="578" spans="1:6">
      <c r="A578" s="7">
        <f t="shared" si="42"/>
        <v>581000</v>
      </c>
      <c r="B578" s="10">
        <v>230062</v>
      </c>
      <c r="C578" s="7">
        <f t="shared" si="44"/>
        <v>12653.41</v>
      </c>
      <c r="D578" s="7">
        <f t="shared" si="43"/>
        <v>18404.96</v>
      </c>
      <c r="E578" s="8">
        <f t="shared" si="40"/>
        <v>261120.37</v>
      </c>
      <c r="F578" s="17">
        <f t="shared" si="41"/>
        <v>0.44943265060240961</v>
      </c>
    </row>
    <row r="579" spans="1:6">
      <c r="A579" s="7">
        <f t="shared" si="42"/>
        <v>582000</v>
      </c>
      <c r="B579" s="10">
        <v>230512</v>
      </c>
      <c r="C579" s="7">
        <f t="shared" si="44"/>
        <v>12678.16</v>
      </c>
      <c r="D579" s="7">
        <f t="shared" si="43"/>
        <v>18440.96</v>
      </c>
      <c r="E579" s="8">
        <f t="shared" si="40"/>
        <v>261631.12</v>
      </c>
      <c r="F579" s="17">
        <f t="shared" si="41"/>
        <v>0.44953800687285222</v>
      </c>
    </row>
    <row r="580" spans="1:6">
      <c r="A580" s="7">
        <f t="shared" si="42"/>
        <v>583000</v>
      </c>
      <c r="B580" s="10">
        <v>230962</v>
      </c>
      <c r="C580" s="7">
        <f t="shared" si="44"/>
        <v>12702.91</v>
      </c>
      <c r="D580" s="7">
        <f t="shared" si="43"/>
        <v>18476.96</v>
      </c>
      <c r="E580" s="8">
        <f t="shared" si="40"/>
        <v>262141.87</v>
      </c>
      <c r="F580" s="17">
        <f t="shared" si="41"/>
        <v>0.44964300171526583</v>
      </c>
    </row>
    <row r="581" spans="1:6">
      <c r="A581" s="7">
        <f t="shared" si="42"/>
        <v>584000</v>
      </c>
      <c r="B581" s="10">
        <v>231412</v>
      </c>
      <c r="C581" s="7">
        <f t="shared" si="44"/>
        <v>12727.66</v>
      </c>
      <c r="D581" s="7">
        <f t="shared" si="43"/>
        <v>18512.96</v>
      </c>
      <c r="E581" s="8">
        <f t="shared" ref="E581:E644" si="45">SUM(B581:D581)</f>
        <v>262652.62</v>
      </c>
      <c r="F581" s="17">
        <f t="shared" ref="F581:F644" si="46">E581/A581</f>
        <v>0.44974763698630138</v>
      </c>
    </row>
    <row r="582" spans="1:6">
      <c r="A582" s="7">
        <f t="shared" ref="A582:A645" si="47">A581+1000</f>
        <v>585000</v>
      </c>
      <c r="B582" s="10">
        <v>231862</v>
      </c>
      <c r="C582" s="7">
        <f t="shared" si="44"/>
        <v>12752.41</v>
      </c>
      <c r="D582" s="7">
        <f t="shared" si="43"/>
        <v>18548.96</v>
      </c>
      <c r="E582" s="8">
        <f t="shared" si="45"/>
        <v>263163.37</v>
      </c>
      <c r="F582" s="17">
        <f t="shared" si="46"/>
        <v>0.44985191452991452</v>
      </c>
    </row>
    <row r="583" spans="1:6">
      <c r="A583" s="7">
        <f t="shared" si="47"/>
        <v>586000</v>
      </c>
      <c r="B583" s="10">
        <v>232312</v>
      </c>
      <c r="C583" s="7">
        <f t="shared" si="44"/>
        <v>12777.16</v>
      </c>
      <c r="D583" s="7">
        <f t="shared" ref="D583:D646" si="48">B583*D$3</f>
        <v>18584.96</v>
      </c>
      <c r="E583" s="8">
        <f t="shared" si="45"/>
        <v>263674.12</v>
      </c>
      <c r="F583" s="17">
        <f t="shared" si="46"/>
        <v>0.44995583617747442</v>
      </c>
    </row>
    <row r="584" spans="1:6">
      <c r="A584" s="7">
        <f t="shared" si="47"/>
        <v>587000</v>
      </c>
      <c r="B584" s="10">
        <v>232762</v>
      </c>
      <c r="C584" s="7">
        <f t="shared" si="44"/>
        <v>12801.91</v>
      </c>
      <c r="D584" s="7">
        <f t="shared" si="48"/>
        <v>18620.96</v>
      </c>
      <c r="E584" s="8">
        <f t="shared" si="45"/>
        <v>264184.87</v>
      </c>
      <c r="F584" s="17">
        <f t="shared" si="46"/>
        <v>0.45005940374787051</v>
      </c>
    </row>
    <row r="585" spans="1:6">
      <c r="A585" s="7">
        <f t="shared" si="47"/>
        <v>588000</v>
      </c>
      <c r="B585" s="10">
        <v>233212</v>
      </c>
      <c r="C585" s="7">
        <f t="shared" si="44"/>
        <v>12826.66</v>
      </c>
      <c r="D585" s="7">
        <f t="shared" si="48"/>
        <v>18656.96</v>
      </c>
      <c r="E585" s="8">
        <f t="shared" si="45"/>
        <v>264695.62</v>
      </c>
      <c r="F585" s="17">
        <f t="shared" si="46"/>
        <v>0.45016261904761906</v>
      </c>
    </row>
    <row r="586" spans="1:6">
      <c r="A586" s="7">
        <f t="shared" si="47"/>
        <v>589000</v>
      </c>
      <c r="B586" s="10">
        <v>233662</v>
      </c>
      <c r="C586" s="7">
        <f t="shared" si="44"/>
        <v>12851.41</v>
      </c>
      <c r="D586" s="7">
        <f t="shared" si="48"/>
        <v>18692.96</v>
      </c>
      <c r="E586" s="8">
        <f t="shared" si="45"/>
        <v>265206.37</v>
      </c>
      <c r="F586" s="17">
        <f t="shared" si="46"/>
        <v>0.45026548387096771</v>
      </c>
    </row>
    <row r="587" spans="1:6">
      <c r="A587" s="7">
        <f t="shared" si="47"/>
        <v>590000</v>
      </c>
      <c r="B587" s="10">
        <v>234112</v>
      </c>
      <c r="C587" s="7">
        <f t="shared" si="44"/>
        <v>12876.16</v>
      </c>
      <c r="D587" s="7">
        <f t="shared" si="48"/>
        <v>18728.96</v>
      </c>
      <c r="E587" s="8">
        <f t="shared" si="45"/>
        <v>265717.12</v>
      </c>
      <c r="F587" s="17">
        <f t="shared" si="46"/>
        <v>0.45036799999999999</v>
      </c>
    </row>
    <row r="588" spans="1:6">
      <c r="A588" s="7">
        <f t="shared" si="47"/>
        <v>591000</v>
      </c>
      <c r="B588" s="10">
        <v>234562</v>
      </c>
      <c r="C588" s="7">
        <f t="shared" si="44"/>
        <v>12900.91</v>
      </c>
      <c r="D588" s="7">
        <f t="shared" si="48"/>
        <v>18764.96</v>
      </c>
      <c r="E588" s="8">
        <f t="shared" si="45"/>
        <v>266227.87</v>
      </c>
      <c r="F588" s="17">
        <f t="shared" si="46"/>
        <v>0.4504701692047377</v>
      </c>
    </row>
    <row r="589" spans="1:6">
      <c r="A589" s="7">
        <f t="shared" si="47"/>
        <v>592000</v>
      </c>
      <c r="B589" s="10">
        <v>235012</v>
      </c>
      <c r="C589" s="7">
        <f t="shared" si="44"/>
        <v>12925.66</v>
      </c>
      <c r="D589" s="7">
        <f t="shared" si="48"/>
        <v>18800.96</v>
      </c>
      <c r="E589" s="8">
        <f t="shared" si="45"/>
        <v>266738.62</v>
      </c>
      <c r="F589" s="17">
        <f t="shared" si="46"/>
        <v>0.45057199324324326</v>
      </c>
    </row>
    <row r="590" spans="1:6">
      <c r="A590" s="7">
        <f t="shared" si="47"/>
        <v>593000</v>
      </c>
      <c r="B590" s="10">
        <v>235462</v>
      </c>
      <c r="C590" s="7">
        <f t="shared" si="44"/>
        <v>12950.41</v>
      </c>
      <c r="D590" s="7">
        <f t="shared" si="48"/>
        <v>18836.96</v>
      </c>
      <c r="E590" s="8">
        <f t="shared" si="45"/>
        <v>267249.37</v>
      </c>
      <c r="F590" s="17">
        <f t="shared" si="46"/>
        <v>0.45067347386172008</v>
      </c>
    </row>
    <row r="591" spans="1:6">
      <c r="A591" s="7">
        <f t="shared" si="47"/>
        <v>594000</v>
      </c>
      <c r="B591" s="10">
        <v>235912</v>
      </c>
      <c r="C591" s="7">
        <f t="shared" si="44"/>
        <v>12975.16</v>
      </c>
      <c r="D591" s="7">
        <f t="shared" si="48"/>
        <v>18872.96</v>
      </c>
      <c r="E591" s="8">
        <f t="shared" si="45"/>
        <v>267760.12</v>
      </c>
      <c r="F591" s="17">
        <f t="shared" si="46"/>
        <v>0.45077461279461278</v>
      </c>
    </row>
    <row r="592" spans="1:6">
      <c r="A592" s="7">
        <f t="shared" si="47"/>
        <v>595000</v>
      </c>
      <c r="B592" s="10">
        <v>236362</v>
      </c>
      <c r="C592" s="7">
        <f t="shared" si="44"/>
        <v>12999.91</v>
      </c>
      <c r="D592" s="7">
        <f t="shared" si="48"/>
        <v>18908.96</v>
      </c>
      <c r="E592" s="8">
        <f t="shared" si="45"/>
        <v>268270.87</v>
      </c>
      <c r="F592" s="17">
        <f t="shared" si="46"/>
        <v>0.45087541176470586</v>
      </c>
    </row>
    <row r="593" spans="1:6">
      <c r="A593" s="7">
        <f t="shared" si="47"/>
        <v>596000</v>
      </c>
      <c r="B593" s="10">
        <v>236812</v>
      </c>
      <c r="C593" s="7">
        <f t="shared" si="44"/>
        <v>13024.66</v>
      </c>
      <c r="D593" s="7">
        <f t="shared" si="48"/>
        <v>18944.96</v>
      </c>
      <c r="E593" s="8">
        <f t="shared" si="45"/>
        <v>268781.62</v>
      </c>
      <c r="F593" s="17">
        <f t="shared" si="46"/>
        <v>0.45097587248322146</v>
      </c>
    </row>
    <row r="594" spans="1:6">
      <c r="A594" s="7">
        <f t="shared" si="47"/>
        <v>597000</v>
      </c>
      <c r="B594" s="10">
        <v>237262</v>
      </c>
      <c r="C594" s="7">
        <f t="shared" si="44"/>
        <v>13049.41</v>
      </c>
      <c r="D594" s="7">
        <f t="shared" si="48"/>
        <v>18980.96</v>
      </c>
      <c r="E594" s="8">
        <f t="shared" si="45"/>
        <v>269292.37</v>
      </c>
      <c r="F594" s="17">
        <f t="shared" si="46"/>
        <v>0.45107599664991627</v>
      </c>
    </row>
    <row r="595" spans="1:6">
      <c r="A595" s="7">
        <f t="shared" si="47"/>
        <v>598000</v>
      </c>
      <c r="B595" s="10">
        <v>237712</v>
      </c>
      <c r="C595" s="7">
        <f t="shared" si="44"/>
        <v>13074.16</v>
      </c>
      <c r="D595" s="7">
        <f t="shared" si="48"/>
        <v>19016.96</v>
      </c>
      <c r="E595" s="8">
        <f t="shared" si="45"/>
        <v>269803.12</v>
      </c>
      <c r="F595" s="17">
        <f t="shared" si="46"/>
        <v>0.45117578595317726</v>
      </c>
    </row>
    <row r="596" spans="1:6">
      <c r="A596" s="7">
        <f t="shared" si="47"/>
        <v>599000</v>
      </c>
      <c r="B596" s="10">
        <v>238162</v>
      </c>
      <c r="C596" s="7">
        <f t="shared" si="44"/>
        <v>13098.91</v>
      </c>
      <c r="D596" s="7">
        <f t="shared" si="48"/>
        <v>19052.96</v>
      </c>
      <c r="E596" s="8">
        <f t="shared" si="45"/>
        <v>270313.87</v>
      </c>
      <c r="F596" s="17">
        <f t="shared" si="46"/>
        <v>0.45127524207011688</v>
      </c>
    </row>
    <row r="597" spans="1:6">
      <c r="A597" s="7">
        <f t="shared" si="47"/>
        <v>600000</v>
      </c>
      <c r="B597" s="10">
        <v>238612</v>
      </c>
      <c r="C597" s="7">
        <f t="shared" si="44"/>
        <v>13123.66</v>
      </c>
      <c r="D597" s="7">
        <f t="shared" si="48"/>
        <v>19088.96</v>
      </c>
      <c r="E597" s="8">
        <f t="shared" si="45"/>
        <v>270824.62</v>
      </c>
      <c r="F597" s="17">
        <f t="shared" si="46"/>
        <v>0.45137436666666664</v>
      </c>
    </row>
    <row r="598" spans="1:6">
      <c r="A598" s="7">
        <f t="shared" si="47"/>
        <v>601000</v>
      </c>
      <c r="B598" s="10">
        <v>239062</v>
      </c>
      <c r="C598" s="7">
        <f t="shared" si="44"/>
        <v>13148.41</v>
      </c>
      <c r="D598" s="7">
        <f t="shared" si="48"/>
        <v>19124.96</v>
      </c>
      <c r="E598" s="8">
        <f t="shared" si="45"/>
        <v>271335.37</v>
      </c>
      <c r="F598" s="17">
        <f t="shared" si="46"/>
        <v>0.45147316139767052</v>
      </c>
    </row>
    <row r="599" spans="1:6">
      <c r="A599" s="7">
        <f t="shared" si="47"/>
        <v>602000</v>
      </c>
      <c r="B599" s="10">
        <v>239512</v>
      </c>
      <c r="C599" s="7">
        <f t="shared" si="44"/>
        <v>13173.16</v>
      </c>
      <c r="D599" s="7">
        <f t="shared" si="48"/>
        <v>19160.96</v>
      </c>
      <c r="E599" s="8">
        <f t="shared" si="45"/>
        <v>271846.12</v>
      </c>
      <c r="F599" s="17">
        <f t="shared" si="46"/>
        <v>0.45157162790697675</v>
      </c>
    </row>
    <row r="600" spans="1:6">
      <c r="A600" s="7">
        <f t="shared" si="47"/>
        <v>603000</v>
      </c>
      <c r="B600" s="10">
        <v>239962</v>
      </c>
      <c r="C600" s="7">
        <f t="shared" si="44"/>
        <v>13197.91</v>
      </c>
      <c r="D600" s="7">
        <f t="shared" si="48"/>
        <v>19196.96</v>
      </c>
      <c r="E600" s="8">
        <f t="shared" si="45"/>
        <v>272356.87</v>
      </c>
      <c r="F600" s="17">
        <f t="shared" si="46"/>
        <v>0.45166976782752899</v>
      </c>
    </row>
    <row r="601" spans="1:6">
      <c r="A601" s="7">
        <f t="shared" si="47"/>
        <v>604000</v>
      </c>
      <c r="B601" s="10">
        <v>240412</v>
      </c>
      <c r="C601" s="7">
        <f t="shared" si="44"/>
        <v>13222.66</v>
      </c>
      <c r="D601" s="7">
        <f t="shared" si="48"/>
        <v>19232.96</v>
      </c>
      <c r="E601" s="8">
        <f t="shared" si="45"/>
        <v>272867.62</v>
      </c>
      <c r="F601" s="17">
        <f t="shared" si="46"/>
        <v>0.45176758278145696</v>
      </c>
    </row>
    <row r="602" spans="1:6">
      <c r="A602" s="7">
        <f t="shared" si="47"/>
        <v>605000</v>
      </c>
      <c r="B602" s="10">
        <v>240862</v>
      </c>
      <c r="C602" s="7">
        <f t="shared" si="44"/>
        <v>13247.41</v>
      </c>
      <c r="D602" s="7">
        <f t="shared" si="48"/>
        <v>19268.96</v>
      </c>
      <c r="E602" s="8">
        <f t="shared" si="45"/>
        <v>273378.37</v>
      </c>
      <c r="F602" s="17">
        <f t="shared" si="46"/>
        <v>0.45186507438016527</v>
      </c>
    </row>
    <row r="603" spans="1:6">
      <c r="A603" s="7">
        <f t="shared" si="47"/>
        <v>606000</v>
      </c>
      <c r="B603" s="10">
        <v>241312</v>
      </c>
      <c r="C603" s="7">
        <f t="shared" ref="C603:C666" si="49">B603*C$3</f>
        <v>13272.16</v>
      </c>
      <c r="D603" s="7">
        <f t="shared" si="48"/>
        <v>19304.96</v>
      </c>
      <c r="E603" s="8">
        <f t="shared" si="45"/>
        <v>273889.12</v>
      </c>
      <c r="F603" s="17">
        <f t="shared" si="46"/>
        <v>0.45196224422442244</v>
      </c>
    </row>
    <row r="604" spans="1:6">
      <c r="A604" s="7">
        <f t="shared" si="47"/>
        <v>607000</v>
      </c>
      <c r="B604" s="10">
        <v>241762</v>
      </c>
      <c r="C604" s="7">
        <f t="shared" si="49"/>
        <v>13296.91</v>
      </c>
      <c r="D604" s="7">
        <f t="shared" si="48"/>
        <v>19340.96</v>
      </c>
      <c r="E604" s="8">
        <f t="shared" si="45"/>
        <v>274399.87</v>
      </c>
      <c r="F604" s="17">
        <f t="shared" si="46"/>
        <v>0.45205909390444809</v>
      </c>
    </row>
    <row r="605" spans="1:6">
      <c r="A605" s="7">
        <f t="shared" si="47"/>
        <v>608000</v>
      </c>
      <c r="B605" s="10">
        <v>242212</v>
      </c>
      <c r="C605" s="7">
        <f t="shared" si="49"/>
        <v>13321.66</v>
      </c>
      <c r="D605" s="7">
        <f t="shared" si="48"/>
        <v>19376.96</v>
      </c>
      <c r="E605" s="8">
        <f t="shared" si="45"/>
        <v>274910.62</v>
      </c>
      <c r="F605" s="17">
        <f t="shared" si="46"/>
        <v>0.45215562500000001</v>
      </c>
    </row>
    <row r="606" spans="1:6">
      <c r="A606" s="7">
        <f t="shared" si="47"/>
        <v>609000</v>
      </c>
      <c r="B606" s="10">
        <v>242662</v>
      </c>
      <c r="C606" s="7">
        <f t="shared" si="49"/>
        <v>13346.41</v>
      </c>
      <c r="D606" s="7">
        <f t="shared" si="48"/>
        <v>19412.96</v>
      </c>
      <c r="E606" s="8">
        <f t="shared" si="45"/>
        <v>275421.37</v>
      </c>
      <c r="F606" s="17">
        <f t="shared" si="46"/>
        <v>0.45225183908045974</v>
      </c>
    </row>
    <row r="607" spans="1:6">
      <c r="A607" s="7">
        <f t="shared" si="47"/>
        <v>610000</v>
      </c>
      <c r="B607" s="10">
        <v>243112</v>
      </c>
      <c r="C607" s="7">
        <f t="shared" si="49"/>
        <v>13371.16</v>
      </c>
      <c r="D607" s="7">
        <f t="shared" si="48"/>
        <v>19448.96</v>
      </c>
      <c r="E607" s="8">
        <f t="shared" si="45"/>
        <v>275932.12</v>
      </c>
      <c r="F607" s="17">
        <f t="shared" si="46"/>
        <v>0.45234773770491804</v>
      </c>
    </row>
    <row r="608" spans="1:6">
      <c r="A608" s="7">
        <f t="shared" si="47"/>
        <v>611000</v>
      </c>
      <c r="B608" s="10">
        <v>243562</v>
      </c>
      <c r="C608" s="7">
        <f t="shared" si="49"/>
        <v>13395.91</v>
      </c>
      <c r="D608" s="7">
        <f t="shared" si="48"/>
        <v>19484.96</v>
      </c>
      <c r="E608" s="8">
        <f t="shared" si="45"/>
        <v>276442.87</v>
      </c>
      <c r="F608" s="17">
        <f t="shared" si="46"/>
        <v>0.4524433224222586</v>
      </c>
    </row>
    <row r="609" spans="1:6">
      <c r="A609" s="7">
        <f t="shared" si="47"/>
        <v>612000</v>
      </c>
      <c r="B609" s="10">
        <v>244012</v>
      </c>
      <c r="C609" s="7">
        <f t="shared" si="49"/>
        <v>13420.66</v>
      </c>
      <c r="D609" s="7">
        <f t="shared" si="48"/>
        <v>19520.96</v>
      </c>
      <c r="E609" s="8">
        <f t="shared" si="45"/>
        <v>276953.62</v>
      </c>
      <c r="F609" s="17">
        <f t="shared" si="46"/>
        <v>0.45253859477124181</v>
      </c>
    </row>
    <row r="610" spans="1:6">
      <c r="A610" s="7">
        <f t="shared" si="47"/>
        <v>613000</v>
      </c>
      <c r="B610" s="10">
        <v>244462</v>
      </c>
      <c r="C610" s="7">
        <f t="shared" si="49"/>
        <v>13445.41</v>
      </c>
      <c r="D610" s="7">
        <f t="shared" si="48"/>
        <v>19556.96</v>
      </c>
      <c r="E610" s="8">
        <f t="shared" si="45"/>
        <v>277464.37</v>
      </c>
      <c r="F610" s="17">
        <f t="shared" si="46"/>
        <v>0.45263355628058727</v>
      </c>
    </row>
    <row r="611" spans="1:6">
      <c r="A611" s="7">
        <f t="shared" si="47"/>
        <v>614000</v>
      </c>
      <c r="B611" s="10">
        <v>244912</v>
      </c>
      <c r="C611" s="7">
        <f t="shared" si="49"/>
        <v>13470.16</v>
      </c>
      <c r="D611" s="7">
        <f t="shared" si="48"/>
        <v>19592.96</v>
      </c>
      <c r="E611" s="8">
        <f t="shared" si="45"/>
        <v>277975.12</v>
      </c>
      <c r="F611" s="17">
        <f t="shared" si="46"/>
        <v>0.45272820846905537</v>
      </c>
    </row>
    <row r="612" spans="1:6">
      <c r="A612" s="7">
        <f t="shared" si="47"/>
        <v>615000</v>
      </c>
      <c r="B612" s="10">
        <v>245362</v>
      </c>
      <c r="C612" s="7">
        <f t="shared" si="49"/>
        <v>13494.91</v>
      </c>
      <c r="D612" s="7">
        <f t="shared" si="48"/>
        <v>19628.96</v>
      </c>
      <c r="E612" s="8">
        <f t="shared" si="45"/>
        <v>278485.87</v>
      </c>
      <c r="F612" s="17">
        <f t="shared" si="46"/>
        <v>0.45282255284552847</v>
      </c>
    </row>
    <row r="613" spans="1:6">
      <c r="A613" s="7">
        <f t="shared" si="47"/>
        <v>616000</v>
      </c>
      <c r="B613" s="10">
        <v>245812</v>
      </c>
      <c r="C613" s="7">
        <f t="shared" si="49"/>
        <v>13519.66</v>
      </c>
      <c r="D613" s="7">
        <f t="shared" si="48"/>
        <v>19664.96</v>
      </c>
      <c r="E613" s="8">
        <f t="shared" si="45"/>
        <v>278996.62</v>
      </c>
      <c r="F613" s="17">
        <f t="shared" si="46"/>
        <v>0.45291659090909092</v>
      </c>
    </row>
    <row r="614" spans="1:6">
      <c r="A614" s="7">
        <f t="shared" si="47"/>
        <v>617000</v>
      </c>
      <c r="B614" s="10">
        <v>246262</v>
      </c>
      <c r="C614" s="7">
        <f t="shared" si="49"/>
        <v>13544.41</v>
      </c>
      <c r="D614" s="7">
        <f t="shared" si="48"/>
        <v>19700.96</v>
      </c>
      <c r="E614" s="8">
        <f t="shared" si="45"/>
        <v>279507.37</v>
      </c>
      <c r="F614" s="17">
        <f t="shared" si="46"/>
        <v>0.45301032414910858</v>
      </c>
    </row>
    <row r="615" spans="1:6">
      <c r="A615" s="7">
        <f t="shared" si="47"/>
        <v>618000</v>
      </c>
      <c r="B615" s="10">
        <v>246712</v>
      </c>
      <c r="C615" s="7">
        <f t="shared" si="49"/>
        <v>13569.16</v>
      </c>
      <c r="D615" s="7">
        <f t="shared" si="48"/>
        <v>19736.96</v>
      </c>
      <c r="E615" s="8">
        <f t="shared" si="45"/>
        <v>280018.12</v>
      </c>
      <c r="F615" s="17">
        <f t="shared" si="46"/>
        <v>0.45310375404530745</v>
      </c>
    </row>
    <row r="616" spans="1:6">
      <c r="A616" s="7">
        <f t="shared" si="47"/>
        <v>619000</v>
      </c>
      <c r="B616" s="10">
        <v>247162</v>
      </c>
      <c r="C616" s="7">
        <f t="shared" si="49"/>
        <v>13593.91</v>
      </c>
      <c r="D616" s="7">
        <f t="shared" si="48"/>
        <v>19772.96</v>
      </c>
      <c r="E616" s="8">
        <f t="shared" si="45"/>
        <v>280528.87</v>
      </c>
      <c r="F616" s="17">
        <f t="shared" si="46"/>
        <v>0.45319688206785136</v>
      </c>
    </row>
    <row r="617" spans="1:6">
      <c r="A617" s="7">
        <f t="shared" si="47"/>
        <v>620000</v>
      </c>
      <c r="B617" s="10">
        <v>247612</v>
      </c>
      <c r="C617" s="7">
        <f t="shared" si="49"/>
        <v>13618.66</v>
      </c>
      <c r="D617" s="7">
        <f t="shared" si="48"/>
        <v>19808.96</v>
      </c>
      <c r="E617" s="8">
        <f t="shared" si="45"/>
        <v>281039.62</v>
      </c>
      <c r="F617" s="17">
        <f t="shared" si="46"/>
        <v>0.45328970967741933</v>
      </c>
    </row>
    <row r="618" spans="1:6">
      <c r="A618" s="7">
        <f t="shared" si="47"/>
        <v>621000</v>
      </c>
      <c r="B618" s="10">
        <v>248062</v>
      </c>
      <c r="C618" s="7">
        <f t="shared" si="49"/>
        <v>13643.41</v>
      </c>
      <c r="D618" s="7">
        <f t="shared" si="48"/>
        <v>19844.96</v>
      </c>
      <c r="E618" s="8">
        <f t="shared" si="45"/>
        <v>281550.37</v>
      </c>
      <c r="F618" s="17">
        <f t="shared" si="46"/>
        <v>0.45338223832528179</v>
      </c>
    </row>
    <row r="619" spans="1:6">
      <c r="A619" s="7">
        <f t="shared" si="47"/>
        <v>622000</v>
      </c>
      <c r="B619" s="10">
        <v>248512</v>
      </c>
      <c r="C619" s="7">
        <f t="shared" si="49"/>
        <v>13668.16</v>
      </c>
      <c r="D619" s="7">
        <f t="shared" si="48"/>
        <v>19880.96</v>
      </c>
      <c r="E619" s="8">
        <f t="shared" si="45"/>
        <v>282061.12</v>
      </c>
      <c r="F619" s="17">
        <f t="shared" si="46"/>
        <v>0.45347446945337622</v>
      </c>
    </row>
    <row r="620" spans="1:6">
      <c r="A620" s="7">
        <f t="shared" si="47"/>
        <v>623000</v>
      </c>
      <c r="B620" s="10">
        <v>248962</v>
      </c>
      <c r="C620" s="7">
        <f t="shared" si="49"/>
        <v>13692.91</v>
      </c>
      <c r="D620" s="7">
        <f t="shared" si="48"/>
        <v>19916.96</v>
      </c>
      <c r="E620" s="8">
        <f t="shared" si="45"/>
        <v>282571.87</v>
      </c>
      <c r="F620" s="17">
        <f t="shared" si="46"/>
        <v>0.45356640449438201</v>
      </c>
    </row>
    <row r="621" spans="1:6">
      <c r="A621" s="7">
        <f t="shared" si="47"/>
        <v>624000</v>
      </c>
      <c r="B621" s="10">
        <v>249412</v>
      </c>
      <c r="C621" s="7">
        <f t="shared" si="49"/>
        <v>13717.66</v>
      </c>
      <c r="D621" s="7">
        <f t="shared" si="48"/>
        <v>19952.96</v>
      </c>
      <c r="E621" s="8">
        <f t="shared" si="45"/>
        <v>283082.62</v>
      </c>
      <c r="F621" s="17">
        <f t="shared" si="46"/>
        <v>0.45365804487179484</v>
      </c>
    </row>
    <row r="622" spans="1:6">
      <c r="A622" s="7">
        <f t="shared" si="47"/>
        <v>625000</v>
      </c>
      <c r="B622" s="10">
        <v>249862</v>
      </c>
      <c r="C622" s="7">
        <f t="shared" si="49"/>
        <v>13742.41</v>
      </c>
      <c r="D622" s="7">
        <f t="shared" si="48"/>
        <v>19988.96</v>
      </c>
      <c r="E622" s="8">
        <f t="shared" si="45"/>
        <v>283593.37</v>
      </c>
      <c r="F622" s="17">
        <f t="shared" si="46"/>
        <v>0.45374939199999997</v>
      </c>
    </row>
    <row r="623" spans="1:6">
      <c r="A623" s="7">
        <f t="shared" si="47"/>
        <v>626000</v>
      </c>
      <c r="B623" s="10">
        <v>250312</v>
      </c>
      <c r="C623" s="7">
        <f t="shared" si="49"/>
        <v>13767.16</v>
      </c>
      <c r="D623" s="7">
        <f t="shared" si="48"/>
        <v>20024.96</v>
      </c>
      <c r="E623" s="8">
        <f t="shared" si="45"/>
        <v>284104.12</v>
      </c>
      <c r="F623" s="17">
        <f t="shared" si="46"/>
        <v>0.45384044728434503</v>
      </c>
    </row>
    <row r="624" spans="1:6">
      <c r="A624" s="7">
        <f t="shared" si="47"/>
        <v>627000</v>
      </c>
      <c r="B624" s="10">
        <v>250762</v>
      </c>
      <c r="C624" s="7">
        <f t="shared" si="49"/>
        <v>13791.91</v>
      </c>
      <c r="D624" s="7">
        <f t="shared" si="48"/>
        <v>20060.96</v>
      </c>
      <c r="E624" s="8">
        <f t="shared" si="45"/>
        <v>284614.87</v>
      </c>
      <c r="F624" s="17">
        <f t="shared" si="46"/>
        <v>0.45393121212121212</v>
      </c>
    </row>
    <row r="625" spans="1:6">
      <c r="A625" s="7">
        <f t="shared" si="47"/>
        <v>628000</v>
      </c>
      <c r="B625" s="10">
        <v>251212</v>
      </c>
      <c r="C625" s="7">
        <f t="shared" si="49"/>
        <v>13816.66</v>
      </c>
      <c r="D625" s="7">
        <f t="shared" si="48"/>
        <v>20096.96</v>
      </c>
      <c r="E625" s="8">
        <f t="shared" si="45"/>
        <v>285125.62</v>
      </c>
      <c r="F625" s="17">
        <f t="shared" si="46"/>
        <v>0.45402168789808917</v>
      </c>
    </row>
    <row r="626" spans="1:6">
      <c r="A626" s="7">
        <f t="shared" si="47"/>
        <v>629000</v>
      </c>
      <c r="B626" s="10">
        <v>251662</v>
      </c>
      <c r="C626" s="7">
        <f t="shared" si="49"/>
        <v>13841.41</v>
      </c>
      <c r="D626" s="7">
        <f t="shared" si="48"/>
        <v>20132.96</v>
      </c>
      <c r="E626" s="8">
        <f t="shared" si="45"/>
        <v>285636.37</v>
      </c>
      <c r="F626" s="17">
        <f t="shared" si="46"/>
        <v>0.45411187599364067</v>
      </c>
    </row>
    <row r="627" spans="1:6">
      <c r="A627" s="7">
        <f t="shared" si="47"/>
        <v>630000</v>
      </c>
      <c r="B627" s="10">
        <v>252112</v>
      </c>
      <c r="C627" s="7">
        <f t="shared" si="49"/>
        <v>13866.16</v>
      </c>
      <c r="D627" s="7">
        <f t="shared" si="48"/>
        <v>20168.96</v>
      </c>
      <c r="E627" s="8">
        <f t="shared" si="45"/>
        <v>286147.12</v>
      </c>
      <c r="F627" s="17">
        <f t="shared" si="46"/>
        <v>0.45420177777777776</v>
      </c>
    </row>
    <row r="628" spans="1:6">
      <c r="A628" s="7">
        <f t="shared" si="47"/>
        <v>631000</v>
      </c>
      <c r="B628" s="10">
        <v>252562</v>
      </c>
      <c r="C628" s="7">
        <f t="shared" si="49"/>
        <v>13890.91</v>
      </c>
      <c r="D628" s="7">
        <f t="shared" si="48"/>
        <v>20204.96</v>
      </c>
      <c r="E628" s="8">
        <f t="shared" si="45"/>
        <v>286657.87</v>
      </c>
      <c r="F628" s="17">
        <f t="shared" si="46"/>
        <v>0.45429139461172741</v>
      </c>
    </row>
    <row r="629" spans="1:6">
      <c r="A629" s="7">
        <f t="shared" si="47"/>
        <v>632000</v>
      </c>
      <c r="B629" s="10">
        <v>253012</v>
      </c>
      <c r="C629" s="7">
        <f t="shared" si="49"/>
        <v>13915.66</v>
      </c>
      <c r="D629" s="7">
        <f t="shared" si="48"/>
        <v>20240.96</v>
      </c>
      <c r="E629" s="8">
        <f t="shared" si="45"/>
        <v>287168.62</v>
      </c>
      <c r="F629" s="17">
        <f t="shared" si="46"/>
        <v>0.45438072784810124</v>
      </c>
    </row>
    <row r="630" spans="1:6">
      <c r="A630" s="7">
        <f t="shared" si="47"/>
        <v>633000</v>
      </c>
      <c r="B630" s="10">
        <v>253462</v>
      </c>
      <c r="C630" s="7">
        <f t="shared" si="49"/>
        <v>13940.41</v>
      </c>
      <c r="D630" s="7">
        <f t="shared" si="48"/>
        <v>20276.96</v>
      </c>
      <c r="E630" s="8">
        <f t="shared" si="45"/>
        <v>287679.37</v>
      </c>
      <c r="F630" s="17">
        <f t="shared" si="46"/>
        <v>0.45446977883096368</v>
      </c>
    </row>
    <row r="631" spans="1:6">
      <c r="A631" s="7">
        <f t="shared" si="47"/>
        <v>634000</v>
      </c>
      <c r="B631" s="10">
        <v>253912</v>
      </c>
      <c r="C631" s="7">
        <f t="shared" si="49"/>
        <v>13965.16</v>
      </c>
      <c r="D631" s="7">
        <f t="shared" si="48"/>
        <v>20312.96</v>
      </c>
      <c r="E631" s="8">
        <f t="shared" si="45"/>
        <v>288190.12</v>
      </c>
      <c r="F631" s="17">
        <f t="shared" si="46"/>
        <v>0.45455854889589903</v>
      </c>
    </row>
    <row r="632" spans="1:6">
      <c r="A632" s="7">
        <f t="shared" si="47"/>
        <v>635000</v>
      </c>
      <c r="B632" s="10">
        <v>254362</v>
      </c>
      <c r="C632" s="7">
        <f t="shared" si="49"/>
        <v>13989.91</v>
      </c>
      <c r="D632" s="7">
        <f t="shared" si="48"/>
        <v>20348.96</v>
      </c>
      <c r="E632" s="8">
        <f t="shared" si="45"/>
        <v>288700.87</v>
      </c>
      <c r="F632" s="17">
        <f t="shared" si="46"/>
        <v>0.45464703937007872</v>
      </c>
    </row>
    <row r="633" spans="1:6">
      <c r="A633" s="7">
        <f t="shared" si="47"/>
        <v>636000</v>
      </c>
      <c r="B633" s="10">
        <v>254812</v>
      </c>
      <c r="C633" s="7">
        <f t="shared" si="49"/>
        <v>14014.66</v>
      </c>
      <c r="D633" s="7">
        <f t="shared" si="48"/>
        <v>20384.96</v>
      </c>
      <c r="E633" s="8">
        <f t="shared" si="45"/>
        <v>289211.62</v>
      </c>
      <c r="F633" s="17">
        <f t="shared" si="46"/>
        <v>0.45473525157232703</v>
      </c>
    </row>
    <row r="634" spans="1:6">
      <c r="A634" s="7">
        <f t="shared" si="47"/>
        <v>637000</v>
      </c>
      <c r="B634" s="10">
        <v>255262</v>
      </c>
      <c r="C634" s="7">
        <f t="shared" si="49"/>
        <v>14039.41</v>
      </c>
      <c r="D634" s="7">
        <f t="shared" si="48"/>
        <v>20420.96</v>
      </c>
      <c r="E634" s="8">
        <f t="shared" si="45"/>
        <v>289722.37</v>
      </c>
      <c r="F634" s="17">
        <f t="shared" si="46"/>
        <v>0.45482318681318679</v>
      </c>
    </row>
    <row r="635" spans="1:6">
      <c r="A635" s="7">
        <f t="shared" si="47"/>
        <v>638000</v>
      </c>
      <c r="B635" s="10">
        <v>255712</v>
      </c>
      <c r="C635" s="7">
        <f t="shared" si="49"/>
        <v>14064.16</v>
      </c>
      <c r="D635" s="7">
        <f t="shared" si="48"/>
        <v>20456.96</v>
      </c>
      <c r="E635" s="8">
        <f t="shared" si="45"/>
        <v>290233.12</v>
      </c>
      <c r="F635" s="17">
        <f t="shared" si="46"/>
        <v>0.4549108463949843</v>
      </c>
    </row>
    <row r="636" spans="1:6">
      <c r="A636" s="7">
        <f t="shared" si="47"/>
        <v>639000</v>
      </c>
      <c r="B636" s="10">
        <v>256162</v>
      </c>
      <c r="C636" s="7">
        <f t="shared" si="49"/>
        <v>14088.91</v>
      </c>
      <c r="D636" s="7">
        <f t="shared" si="48"/>
        <v>20492.96</v>
      </c>
      <c r="E636" s="8">
        <f t="shared" si="45"/>
        <v>290743.87</v>
      </c>
      <c r="F636" s="17">
        <f t="shared" si="46"/>
        <v>0.45499823161189357</v>
      </c>
    </row>
    <row r="637" spans="1:6">
      <c r="A637" s="7">
        <f t="shared" si="47"/>
        <v>640000</v>
      </c>
      <c r="B637" s="10">
        <v>256612</v>
      </c>
      <c r="C637" s="7">
        <f t="shared" si="49"/>
        <v>14113.66</v>
      </c>
      <c r="D637" s="7">
        <f t="shared" si="48"/>
        <v>20528.96</v>
      </c>
      <c r="E637" s="8">
        <f t="shared" si="45"/>
        <v>291254.62</v>
      </c>
      <c r="F637" s="17">
        <f t="shared" si="46"/>
        <v>0.45508534374999998</v>
      </c>
    </row>
    <row r="638" spans="1:6">
      <c r="A638" s="7">
        <f t="shared" si="47"/>
        <v>641000</v>
      </c>
      <c r="B638" s="10">
        <v>257062</v>
      </c>
      <c r="C638" s="7">
        <f t="shared" si="49"/>
        <v>14138.41</v>
      </c>
      <c r="D638" s="7">
        <f t="shared" si="48"/>
        <v>20564.96</v>
      </c>
      <c r="E638" s="8">
        <f t="shared" si="45"/>
        <v>291765.37</v>
      </c>
      <c r="F638" s="17">
        <f t="shared" si="46"/>
        <v>0.45517218408736349</v>
      </c>
    </row>
    <row r="639" spans="1:6">
      <c r="A639" s="7">
        <f t="shared" si="47"/>
        <v>642000</v>
      </c>
      <c r="B639" s="10">
        <v>257512</v>
      </c>
      <c r="C639" s="7">
        <f t="shared" si="49"/>
        <v>14163.16</v>
      </c>
      <c r="D639" s="7">
        <f t="shared" si="48"/>
        <v>20600.96</v>
      </c>
      <c r="E639" s="8">
        <f t="shared" si="45"/>
        <v>292276.12</v>
      </c>
      <c r="F639" s="17">
        <f t="shared" si="46"/>
        <v>0.45525875389408099</v>
      </c>
    </row>
    <row r="640" spans="1:6">
      <c r="A640" s="7">
        <f t="shared" si="47"/>
        <v>643000</v>
      </c>
      <c r="B640" s="10">
        <v>257962</v>
      </c>
      <c r="C640" s="7">
        <f t="shared" si="49"/>
        <v>14187.91</v>
      </c>
      <c r="D640" s="7">
        <f t="shared" si="48"/>
        <v>20636.96</v>
      </c>
      <c r="E640" s="8">
        <f t="shared" si="45"/>
        <v>292786.87</v>
      </c>
      <c r="F640" s="17">
        <f t="shared" si="46"/>
        <v>0.45534505443234835</v>
      </c>
    </row>
    <row r="641" spans="1:6">
      <c r="A641" s="7">
        <f t="shared" si="47"/>
        <v>644000</v>
      </c>
      <c r="B641" s="10">
        <v>258412</v>
      </c>
      <c r="C641" s="7">
        <f t="shared" si="49"/>
        <v>14212.66</v>
      </c>
      <c r="D641" s="7">
        <f t="shared" si="48"/>
        <v>20672.96</v>
      </c>
      <c r="E641" s="8">
        <f t="shared" si="45"/>
        <v>293297.62</v>
      </c>
      <c r="F641" s="17">
        <f t="shared" si="46"/>
        <v>0.45543108695652174</v>
      </c>
    </row>
    <row r="642" spans="1:6">
      <c r="A642" s="7">
        <f t="shared" si="47"/>
        <v>645000</v>
      </c>
      <c r="B642" s="10">
        <v>258862</v>
      </c>
      <c r="C642" s="7">
        <f t="shared" si="49"/>
        <v>14237.41</v>
      </c>
      <c r="D642" s="7">
        <f t="shared" si="48"/>
        <v>20708.96</v>
      </c>
      <c r="E642" s="8">
        <f t="shared" si="45"/>
        <v>293808.37</v>
      </c>
      <c r="F642" s="17">
        <f t="shared" si="46"/>
        <v>0.45551685271317827</v>
      </c>
    </row>
    <row r="643" spans="1:6">
      <c r="A643" s="7">
        <f t="shared" si="47"/>
        <v>646000</v>
      </c>
      <c r="B643" s="10">
        <v>259312</v>
      </c>
      <c r="C643" s="7">
        <f t="shared" si="49"/>
        <v>14262.16</v>
      </c>
      <c r="D643" s="7">
        <f t="shared" si="48"/>
        <v>20744.96</v>
      </c>
      <c r="E643" s="8">
        <f t="shared" si="45"/>
        <v>294319.12</v>
      </c>
      <c r="F643" s="17">
        <f t="shared" si="46"/>
        <v>0.45560235294117646</v>
      </c>
    </row>
    <row r="644" spans="1:6">
      <c r="A644" s="7">
        <f t="shared" si="47"/>
        <v>647000</v>
      </c>
      <c r="B644" s="10">
        <v>259762</v>
      </c>
      <c r="C644" s="7">
        <f t="shared" si="49"/>
        <v>14286.91</v>
      </c>
      <c r="D644" s="7">
        <f t="shared" si="48"/>
        <v>20780.96</v>
      </c>
      <c r="E644" s="8">
        <f t="shared" si="45"/>
        <v>294829.87</v>
      </c>
      <c r="F644" s="17">
        <f t="shared" si="46"/>
        <v>0.45568758887171562</v>
      </c>
    </row>
    <row r="645" spans="1:6">
      <c r="A645" s="7">
        <f t="shared" si="47"/>
        <v>648000</v>
      </c>
      <c r="B645" s="10">
        <v>260212</v>
      </c>
      <c r="C645" s="7">
        <f t="shared" si="49"/>
        <v>14311.66</v>
      </c>
      <c r="D645" s="7">
        <f t="shared" si="48"/>
        <v>20816.96</v>
      </c>
      <c r="E645" s="8">
        <f t="shared" ref="E645:E697" si="50">SUM(B645:D645)</f>
        <v>295340.62</v>
      </c>
      <c r="F645" s="17">
        <f t="shared" ref="F645:F697" si="51">E645/A645</f>
        <v>0.45577256172839503</v>
      </c>
    </row>
    <row r="646" spans="1:6">
      <c r="A646" s="7">
        <f t="shared" ref="A646:A697" si="52">A645+1000</f>
        <v>649000</v>
      </c>
      <c r="B646" s="10">
        <v>260662</v>
      </c>
      <c r="C646" s="7">
        <f t="shared" si="49"/>
        <v>14336.41</v>
      </c>
      <c r="D646" s="7">
        <f t="shared" si="48"/>
        <v>20852.96</v>
      </c>
      <c r="E646" s="8">
        <f t="shared" si="50"/>
        <v>295851.37</v>
      </c>
      <c r="F646" s="17">
        <f t="shared" si="51"/>
        <v>0.45585727272727272</v>
      </c>
    </row>
    <row r="647" spans="1:6">
      <c r="A647" s="7">
        <f t="shared" si="52"/>
        <v>650000</v>
      </c>
      <c r="B647" s="10">
        <v>261112</v>
      </c>
      <c r="C647" s="7">
        <f t="shared" si="49"/>
        <v>14361.16</v>
      </c>
      <c r="D647" s="7">
        <f t="shared" ref="D647:D697" si="53">B647*D$3</f>
        <v>20888.96</v>
      </c>
      <c r="E647" s="8">
        <f t="shared" si="50"/>
        <v>296362.12</v>
      </c>
      <c r="F647" s="17">
        <f t="shared" si="51"/>
        <v>0.45594172307692304</v>
      </c>
    </row>
    <row r="648" spans="1:6">
      <c r="A648" s="7">
        <f t="shared" si="52"/>
        <v>651000</v>
      </c>
      <c r="B648" s="10">
        <v>261562</v>
      </c>
      <c r="C648" s="7">
        <f t="shared" si="49"/>
        <v>14385.91</v>
      </c>
      <c r="D648" s="7">
        <f t="shared" si="53"/>
        <v>20924.96</v>
      </c>
      <c r="E648" s="8">
        <f t="shared" si="50"/>
        <v>296872.87</v>
      </c>
      <c r="F648" s="17">
        <f t="shared" si="51"/>
        <v>0.45602591397849462</v>
      </c>
    </row>
    <row r="649" spans="1:6">
      <c r="A649" s="7">
        <f t="shared" si="52"/>
        <v>652000</v>
      </c>
      <c r="B649" s="10">
        <v>262012</v>
      </c>
      <c r="C649" s="7">
        <f t="shared" si="49"/>
        <v>14410.66</v>
      </c>
      <c r="D649" s="7">
        <f t="shared" si="53"/>
        <v>20960.96</v>
      </c>
      <c r="E649" s="8">
        <f t="shared" si="50"/>
        <v>297383.62</v>
      </c>
      <c r="F649" s="17">
        <f t="shared" si="51"/>
        <v>0.45610984662576687</v>
      </c>
    </row>
    <row r="650" spans="1:6">
      <c r="A650" s="7">
        <f t="shared" si="52"/>
        <v>653000</v>
      </c>
      <c r="B650" s="10">
        <v>262462</v>
      </c>
      <c r="C650" s="7">
        <f t="shared" si="49"/>
        <v>14435.41</v>
      </c>
      <c r="D650" s="7">
        <f t="shared" si="53"/>
        <v>20996.959999999999</v>
      </c>
      <c r="E650" s="8">
        <f t="shared" si="50"/>
        <v>297894.37</v>
      </c>
      <c r="F650" s="17">
        <f t="shared" si="51"/>
        <v>0.45619352220520676</v>
      </c>
    </row>
    <row r="651" spans="1:6">
      <c r="A651" s="7">
        <f t="shared" si="52"/>
        <v>654000</v>
      </c>
      <c r="B651" s="10">
        <v>262912</v>
      </c>
      <c r="C651" s="7">
        <f t="shared" si="49"/>
        <v>14460.16</v>
      </c>
      <c r="D651" s="7">
        <f t="shared" si="53"/>
        <v>21032.959999999999</v>
      </c>
      <c r="E651" s="8">
        <f t="shared" si="50"/>
        <v>298405.12</v>
      </c>
      <c r="F651" s="17">
        <f t="shared" si="51"/>
        <v>0.45627694189602447</v>
      </c>
    </row>
    <row r="652" spans="1:6">
      <c r="A652" s="7">
        <f t="shared" si="52"/>
        <v>655000</v>
      </c>
      <c r="B652" s="10">
        <v>263362</v>
      </c>
      <c r="C652" s="7">
        <f t="shared" si="49"/>
        <v>14484.91</v>
      </c>
      <c r="D652" s="7">
        <f t="shared" si="53"/>
        <v>21068.959999999999</v>
      </c>
      <c r="E652" s="8">
        <f t="shared" si="50"/>
        <v>298915.87</v>
      </c>
      <c r="F652" s="17">
        <f t="shared" si="51"/>
        <v>0.45636010687022899</v>
      </c>
    </row>
    <row r="653" spans="1:6">
      <c r="A653" s="7">
        <f t="shared" si="52"/>
        <v>656000</v>
      </c>
      <c r="B653" s="10">
        <v>263812</v>
      </c>
      <c r="C653" s="7">
        <f t="shared" si="49"/>
        <v>14509.66</v>
      </c>
      <c r="D653" s="7">
        <f t="shared" si="53"/>
        <v>21104.959999999999</v>
      </c>
      <c r="E653" s="8">
        <f t="shared" si="50"/>
        <v>299426.62</v>
      </c>
      <c r="F653" s="17">
        <f t="shared" si="51"/>
        <v>0.45644301829268291</v>
      </c>
    </row>
    <row r="654" spans="1:6">
      <c r="A654" s="7">
        <f t="shared" si="52"/>
        <v>657000</v>
      </c>
      <c r="B654" s="10">
        <v>264262</v>
      </c>
      <c r="C654" s="7">
        <f t="shared" si="49"/>
        <v>14534.41</v>
      </c>
      <c r="D654" s="7">
        <f t="shared" si="53"/>
        <v>21140.959999999999</v>
      </c>
      <c r="E654" s="8">
        <f t="shared" si="50"/>
        <v>299937.37</v>
      </c>
      <c r="F654" s="17">
        <f t="shared" si="51"/>
        <v>0.45652567732115679</v>
      </c>
    </row>
    <row r="655" spans="1:6">
      <c r="A655" s="7">
        <f t="shared" si="52"/>
        <v>658000</v>
      </c>
      <c r="B655" s="10">
        <v>264712</v>
      </c>
      <c r="C655" s="7">
        <f t="shared" si="49"/>
        <v>14559.16</v>
      </c>
      <c r="D655" s="7">
        <f t="shared" si="53"/>
        <v>21176.959999999999</v>
      </c>
      <c r="E655" s="8">
        <f t="shared" si="50"/>
        <v>300448.12</v>
      </c>
      <c r="F655" s="17">
        <f t="shared" si="51"/>
        <v>0.45660808510638295</v>
      </c>
    </row>
    <row r="656" spans="1:6">
      <c r="A656" s="7">
        <f t="shared" si="52"/>
        <v>659000</v>
      </c>
      <c r="B656" s="10">
        <v>265162</v>
      </c>
      <c r="C656" s="7">
        <f t="shared" si="49"/>
        <v>14583.91</v>
      </c>
      <c r="D656" s="7">
        <f t="shared" si="53"/>
        <v>21212.959999999999</v>
      </c>
      <c r="E656" s="8">
        <f t="shared" si="50"/>
        <v>300958.87</v>
      </c>
      <c r="F656" s="17">
        <f t="shared" si="51"/>
        <v>0.45669024279210924</v>
      </c>
    </row>
    <row r="657" spans="1:6">
      <c r="A657" s="7">
        <f t="shared" si="52"/>
        <v>660000</v>
      </c>
      <c r="B657" s="10">
        <v>265612</v>
      </c>
      <c r="C657" s="7">
        <f t="shared" si="49"/>
        <v>14608.66</v>
      </c>
      <c r="D657" s="7">
        <f t="shared" si="53"/>
        <v>21248.959999999999</v>
      </c>
      <c r="E657" s="8">
        <f t="shared" si="50"/>
        <v>301469.62</v>
      </c>
      <c r="F657" s="17">
        <f t="shared" si="51"/>
        <v>0.45677215151515149</v>
      </c>
    </row>
    <row r="658" spans="1:6">
      <c r="A658" s="7">
        <f t="shared" si="52"/>
        <v>661000</v>
      </c>
      <c r="B658" s="10">
        <v>266062</v>
      </c>
      <c r="C658" s="7">
        <f t="shared" si="49"/>
        <v>14633.41</v>
      </c>
      <c r="D658" s="7">
        <f t="shared" si="53"/>
        <v>21284.959999999999</v>
      </c>
      <c r="E658" s="8">
        <f t="shared" si="50"/>
        <v>301980.37</v>
      </c>
      <c r="F658" s="17">
        <f t="shared" si="51"/>
        <v>0.45685381240544631</v>
      </c>
    </row>
    <row r="659" spans="1:6">
      <c r="A659" s="7">
        <f t="shared" si="52"/>
        <v>662000</v>
      </c>
      <c r="B659" s="10">
        <v>266512</v>
      </c>
      <c r="C659" s="7">
        <f t="shared" si="49"/>
        <v>14658.16</v>
      </c>
      <c r="D659" s="7">
        <f t="shared" si="53"/>
        <v>21320.959999999999</v>
      </c>
      <c r="E659" s="8">
        <f t="shared" si="50"/>
        <v>302491.12</v>
      </c>
      <c r="F659" s="17">
        <f t="shared" si="51"/>
        <v>0.45693522658610269</v>
      </c>
    </row>
    <row r="660" spans="1:6">
      <c r="A660" s="7">
        <f t="shared" si="52"/>
        <v>663000</v>
      </c>
      <c r="B660" s="10">
        <v>266962</v>
      </c>
      <c r="C660" s="7">
        <f t="shared" si="49"/>
        <v>14682.91</v>
      </c>
      <c r="D660" s="7">
        <f t="shared" si="53"/>
        <v>21356.959999999999</v>
      </c>
      <c r="E660" s="8">
        <f t="shared" si="50"/>
        <v>303001.87</v>
      </c>
      <c r="F660" s="17">
        <f t="shared" si="51"/>
        <v>0.45701639517345399</v>
      </c>
    </row>
    <row r="661" spans="1:6">
      <c r="A661" s="7">
        <f t="shared" si="52"/>
        <v>664000</v>
      </c>
      <c r="B661" s="10">
        <v>267412</v>
      </c>
      <c r="C661" s="7">
        <f t="shared" si="49"/>
        <v>14707.66</v>
      </c>
      <c r="D661" s="7">
        <f t="shared" si="53"/>
        <v>21392.959999999999</v>
      </c>
      <c r="E661" s="8">
        <f t="shared" si="50"/>
        <v>303512.62</v>
      </c>
      <c r="F661" s="17">
        <f t="shared" si="51"/>
        <v>0.45709731927710845</v>
      </c>
    </row>
    <row r="662" spans="1:6">
      <c r="A662" s="7">
        <f t="shared" si="52"/>
        <v>665000</v>
      </c>
      <c r="B662" s="10">
        <v>267862</v>
      </c>
      <c r="C662" s="7">
        <f t="shared" si="49"/>
        <v>14732.41</v>
      </c>
      <c r="D662" s="7">
        <f t="shared" si="53"/>
        <v>21428.959999999999</v>
      </c>
      <c r="E662" s="8">
        <f t="shared" si="50"/>
        <v>304023.37</v>
      </c>
      <c r="F662" s="17">
        <f t="shared" si="51"/>
        <v>0.45717799999999997</v>
      </c>
    </row>
    <row r="663" spans="1:6">
      <c r="A663" s="7">
        <f t="shared" si="52"/>
        <v>666000</v>
      </c>
      <c r="B663" s="10">
        <v>268312</v>
      </c>
      <c r="C663" s="7">
        <f t="shared" si="49"/>
        <v>14757.16</v>
      </c>
      <c r="D663" s="7">
        <f t="shared" si="53"/>
        <v>21464.959999999999</v>
      </c>
      <c r="E663" s="8">
        <f t="shared" si="50"/>
        <v>304534.12</v>
      </c>
      <c r="F663" s="17">
        <f t="shared" si="51"/>
        <v>0.45725843843843844</v>
      </c>
    </row>
    <row r="664" spans="1:6">
      <c r="A664" s="7">
        <f t="shared" si="52"/>
        <v>667000</v>
      </c>
      <c r="B664" s="10">
        <v>268762</v>
      </c>
      <c r="C664" s="7">
        <f t="shared" si="49"/>
        <v>14781.91</v>
      </c>
      <c r="D664" s="7">
        <f t="shared" si="53"/>
        <v>21500.959999999999</v>
      </c>
      <c r="E664" s="8">
        <f t="shared" si="50"/>
        <v>305044.87</v>
      </c>
      <c r="F664" s="17">
        <f t="shared" si="51"/>
        <v>0.45733863568215893</v>
      </c>
    </row>
    <row r="665" spans="1:6">
      <c r="A665" s="7">
        <f t="shared" si="52"/>
        <v>668000</v>
      </c>
      <c r="B665" s="10">
        <v>269212</v>
      </c>
      <c r="C665" s="7">
        <f t="shared" si="49"/>
        <v>14806.66</v>
      </c>
      <c r="D665" s="7">
        <f t="shared" si="53"/>
        <v>21536.959999999999</v>
      </c>
      <c r="E665" s="8">
        <f t="shared" si="50"/>
        <v>305555.62</v>
      </c>
      <c r="F665" s="17">
        <f t="shared" si="51"/>
        <v>0.45741859281437125</v>
      </c>
    </row>
    <row r="666" spans="1:6">
      <c r="A666" s="7">
        <f t="shared" si="52"/>
        <v>669000</v>
      </c>
      <c r="B666" s="10">
        <v>269662</v>
      </c>
      <c r="C666" s="7">
        <f t="shared" si="49"/>
        <v>14831.41</v>
      </c>
      <c r="D666" s="7">
        <f t="shared" si="53"/>
        <v>21572.959999999999</v>
      </c>
      <c r="E666" s="8">
        <f t="shared" si="50"/>
        <v>306066.37</v>
      </c>
      <c r="F666" s="17">
        <f t="shared" si="51"/>
        <v>0.45749831091180865</v>
      </c>
    </row>
    <row r="667" spans="1:6">
      <c r="A667" s="7">
        <f t="shared" si="52"/>
        <v>670000</v>
      </c>
      <c r="B667" s="10">
        <v>270112</v>
      </c>
      <c r="C667" s="7">
        <f t="shared" ref="C667:C697" si="54">B667*C$3</f>
        <v>14856.16</v>
      </c>
      <c r="D667" s="7">
        <f t="shared" si="53"/>
        <v>21608.959999999999</v>
      </c>
      <c r="E667" s="8">
        <f t="shared" si="50"/>
        <v>306577.12</v>
      </c>
      <c r="F667" s="17">
        <f t="shared" si="51"/>
        <v>0.45757779104477614</v>
      </c>
    </row>
    <row r="668" spans="1:6">
      <c r="A668" s="7">
        <f t="shared" si="52"/>
        <v>671000</v>
      </c>
      <c r="B668" s="10">
        <v>270562</v>
      </c>
      <c r="C668" s="7">
        <f t="shared" si="54"/>
        <v>14880.91</v>
      </c>
      <c r="D668" s="7">
        <f t="shared" si="53"/>
        <v>21644.959999999999</v>
      </c>
      <c r="E668" s="8">
        <f t="shared" si="50"/>
        <v>307087.87</v>
      </c>
      <c r="F668" s="17">
        <f t="shared" si="51"/>
        <v>0.45765703427719823</v>
      </c>
    </row>
    <row r="669" spans="1:6">
      <c r="A669" s="7">
        <f t="shared" si="52"/>
        <v>672000</v>
      </c>
      <c r="B669" s="10">
        <v>271012</v>
      </c>
      <c r="C669" s="7">
        <f t="shared" si="54"/>
        <v>14905.66</v>
      </c>
      <c r="D669" s="7">
        <f t="shared" si="53"/>
        <v>21680.959999999999</v>
      </c>
      <c r="E669" s="8">
        <f t="shared" si="50"/>
        <v>307598.62</v>
      </c>
      <c r="F669" s="17">
        <f t="shared" si="51"/>
        <v>0.45773604166666665</v>
      </c>
    </row>
    <row r="670" spans="1:6">
      <c r="A670" s="7">
        <f t="shared" si="52"/>
        <v>673000</v>
      </c>
      <c r="B670" s="10">
        <v>271462</v>
      </c>
      <c r="C670" s="7">
        <f t="shared" si="54"/>
        <v>14930.41</v>
      </c>
      <c r="D670" s="7">
        <f t="shared" si="53"/>
        <v>21716.959999999999</v>
      </c>
      <c r="E670" s="8">
        <f t="shared" si="50"/>
        <v>308109.37</v>
      </c>
      <c r="F670" s="17">
        <f t="shared" si="51"/>
        <v>0.45781481426448739</v>
      </c>
    </row>
    <row r="671" spans="1:6">
      <c r="A671" s="7">
        <f t="shared" si="52"/>
        <v>674000</v>
      </c>
      <c r="B671" s="10">
        <v>271912</v>
      </c>
      <c r="C671" s="7">
        <f t="shared" si="54"/>
        <v>14955.16</v>
      </c>
      <c r="D671" s="7">
        <f t="shared" si="53"/>
        <v>21752.959999999999</v>
      </c>
      <c r="E671" s="8">
        <f t="shared" si="50"/>
        <v>308620.12</v>
      </c>
      <c r="F671" s="17">
        <f t="shared" si="51"/>
        <v>0.45789335311572699</v>
      </c>
    </row>
    <row r="672" spans="1:6">
      <c r="A672" s="7">
        <f t="shared" si="52"/>
        <v>675000</v>
      </c>
      <c r="B672" s="10">
        <v>272362</v>
      </c>
      <c r="C672" s="7">
        <f t="shared" si="54"/>
        <v>14979.91</v>
      </c>
      <c r="D672" s="7">
        <f t="shared" si="53"/>
        <v>21788.959999999999</v>
      </c>
      <c r="E672" s="8">
        <f t="shared" si="50"/>
        <v>309130.87</v>
      </c>
      <c r="F672" s="17">
        <f t="shared" si="51"/>
        <v>0.45797165925925926</v>
      </c>
    </row>
    <row r="673" spans="1:6">
      <c r="A673" s="7">
        <f t="shared" si="52"/>
        <v>676000</v>
      </c>
      <c r="B673" s="10">
        <v>272812</v>
      </c>
      <c r="C673" s="7">
        <f t="shared" si="54"/>
        <v>15004.66</v>
      </c>
      <c r="D673" s="7">
        <f t="shared" si="53"/>
        <v>21824.959999999999</v>
      </c>
      <c r="E673" s="8">
        <f t="shared" si="50"/>
        <v>309641.62</v>
      </c>
      <c r="F673" s="17">
        <f t="shared" si="51"/>
        <v>0.45804973372781066</v>
      </c>
    </row>
    <row r="674" spans="1:6">
      <c r="A674" s="7">
        <f t="shared" si="52"/>
        <v>677000</v>
      </c>
      <c r="B674" s="10">
        <v>273262</v>
      </c>
      <c r="C674" s="7">
        <f t="shared" si="54"/>
        <v>15029.41</v>
      </c>
      <c r="D674" s="7">
        <f t="shared" si="53"/>
        <v>21860.959999999999</v>
      </c>
      <c r="E674" s="8">
        <f t="shared" si="50"/>
        <v>310152.37</v>
      </c>
      <c r="F674" s="17">
        <f t="shared" si="51"/>
        <v>0.45812757754800593</v>
      </c>
    </row>
    <row r="675" spans="1:6">
      <c r="A675" s="7">
        <f t="shared" si="52"/>
        <v>678000</v>
      </c>
      <c r="B675" s="10">
        <v>273712</v>
      </c>
      <c r="C675" s="7">
        <f t="shared" si="54"/>
        <v>15054.16</v>
      </c>
      <c r="D675" s="7">
        <f t="shared" si="53"/>
        <v>21896.959999999999</v>
      </c>
      <c r="E675" s="8">
        <f t="shared" si="50"/>
        <v>310663.12</v>
      </c>
      <c r="F675" s="17">
        <f t="shared" si="51"/>
        <v>0.45820519174041296</v>
      </c>
    </row>
    <row r="676" spans="1:6">
      <c r="A676" s="7">
        <f t="shared" si="52"/>
        <v>679000</v>
      </c>
      <c r="B676" s="10">
        <v>274162</v>
      </c>
      <c r="C676" s="7">
        <f t="shared" si="54"/>
        <v>15078.91</v>
      </c>
      <c r="D676" s="7">
        <f t="shared" si="53"/>
        <v>21932.959999999999</v>
      </c>
      <c r="E676" s="8">
        <f t="shared" si="50"/>
        <v>311173.87</v>
      </c>
      <c r="F676" s="17">
        <f t="shared" si="51"/>
        <v>0.4582825773195876</v>
      </c>
    </row>
    <row r="677" spans="1:6">
      <c r="A677" s="7">
        <f t="shared" si="52"/>
        <v>680000</v>
      </c>
      <c r="B677" s="10">
        <v>274612</v>
      </c>
      <c r="C677" s="7">
        <f t="shared" si="54"/>
        <v>15103.66</v>
      </c>
      <c r="D677" s="7">
        <f t="shared" si="53"/>
        <v>21968.959999999999</v>
      </c>
      <c r="E677" s="8">
        <f t="shared" si="50"/>
        <v>311684.62</v>
      </c>
      <c r="F677" s="17">
        <f t="shared" si="51"/>
        <v>0.45835973529411767</v>
      </c>
    </row>
    <row r="678" spans="1:6">
      <c r="A678" s="7">
        <f t="shared" si="52"/>
        <v>681000</v>
      </c>
      <c r="B678" s="10">
        <v>275062</v>
      </c>
      <c r="C678" s="7">
        <f t="shared" si="54"/>
        <v>15128.41</v>
      </c>
      <c r="D678" s="7">
        <f t="shared" si="53"/>
        <v>22004.959999999999</v>
      </c>
      <c r="E678" s="8">
        <f t="shared" si="50"/>
        <v>312195.37</v>
      </c>
      <c r="F678" s="17">
        <f t="shared" si="51"/>
        <v>0.45843666666666666</v>
      </c>
    </row>
    <row r="679" spans="1:6">
      <c r="A679" s="7">
        <f t="shared" si="52"/>
        <v>682000</v>
      </c>
      <c r="B679" s="10">
        <v>275512</v>
      </c>
      <c r="C679" s="7">
        <f t="shared" si="54"/>
        <v>15153.16</v>
      </c>
      <c r="D679" s="7">
        <f t="shared" si="53"/>
        <v>22040.959999999999</v>
      </c>
      <c r="E679" s="8">
        <f t="shared" si="50"/>
        <v>312706.12</v>
      </c>
      <c r="F679" s="17">
        <f t="shared" si="51"/>
        <v>0.45851337243401757</v>
      </c>
    </row>
    <row r="680" spans="1:6">
      <c r="A680" s="7">
        <f t="shared" si="52"/>
        <v>683000</v>
      </c>
      <c r="B680" s="10">
        <v>275962</v>
      </c>
      <c r="C680" s="7">
        <f t="shared" si="54"/>
        <v>15177.91</v>
      </c>
      <c r="D680" s="7">
        <f t="shared" si="53"/>
        <v>22076.959999999999</v>
      </c>
      <c r="E680" s="8">
        <f t="shared" si="50"/>
        <v>313216.87</v>
      </c>
      <c r="F680" s="17">
        <f t="shared" si="51"/>
        <v>0.45858985358711568</v>
      </c>
    </row>
    <row r="681" spans="1:6">
      <c r="A681" s="7">
        <f t="shared" si="52"/>
        <v>684000</v>
      </c>
      <c r="B681" s="10">
        <v>276412</v>
      </c>
      <c r="C681" s="7">
        <f t="shared" si="54"/>
        <v>15202.66</v>
      </c>
      <c r="D681" s="7">
        <f t="shared" si="53"/>
        <v>22112.959999999999</v>
      </c>
      <c r="E681" s="8">
        <f t="shared" si="50"/>
        <v>313727.62</v>
      </c>
      <c r="F681" s="17">
        <f t="shared" si="51"/>
        <v>0.45866611111111111</v>
      </c>
    </row>
    <row r="682" spans="1:6">
      <c r="A682" s="7">
        <f t="shared" si="52"/>
        <v>685000</v>
      </c>
      <c r="B682" s="10">
        <v>276862</v>
      </c>
      <c r="C682" s="7">
        <f t="shared" si="54"/>
        <v>15227.41</v>
      </c>
      <c r="D682" s="7">
        <f t="shared" si="53"/>
        <v>22148.959999999999</v>
      </c>
      <c r="E682" s="8">
        <f t="shared" si="50"/>
        <v>314238.37</v>
      </c>
      <c r="F682" s="17">
        <f t="shared" si="51"/>
        <v>0.45874214598540147</v>
      </c>
    </row>
    <row r="683" spans="1:6">
      <c r="A683" s="7">
        <f t="shared" si="52"/>
        <v>686000</v>
      </c>
      <c r="B683" s="10">
        <v>277312</v>
      </c>
      <c r="C683" s="7">
        <f t="shared" si="54"/>
        <v>15252.16</v>
      </c>
      <c r="D683" s="7">
        <f t="shared" si="53"/>
        <v>22184.959999999999</v>
      </c>
      <c r="E683" s="8">
        <f t="shared" si="50"/>
        <v>314749.12</v>
      </c>
      <c r="F683" s="17">
        <f t="shared" si="51"/>
        <v>0.45881795918367346</v>
      </c>
    </row>
    <row r="684" spans="1:6">
      <c r="A684" s="7">
        <f t="shared" si="52"/>
        <v>687000</v>
      </c>
      <c r="B684" s="10">
        <v>277762</v>
      </c>
      <c r="C684" s="7">
        <f t="shared" si="54"/>
        <v>15276.91</v>
      </c>
      <c r="D684" s="7">
        <f t="shared" si="53"/>
        <v>22220.959999999999</v>
      </c>
      <c r="E684" s="8">
        <f t="shared" si="50"/>
        <v>315259.87</v>
      </c>
      <c r="F684" s="17">
        <f t="shared" si="51"/>
        <v>0.45889355167394469</v>
      </c>
    </row>
    <row r="685" spans="1:6">
      <c r="A685" s="7">
        <f t="shared" si="52"/>
        <v>688000</v>
      </c>
      <c r="B685" s="10">
        <v>278212</v>
      </c>
      <c r="C685" s="7">
        <f t="shared" si="54"/>
        <v>15301.66</v>
      </c>
      <c r="D685" s="7">
        <f t="shared" si="53"/>
        <v>22256.959999999999</v>
      </c>
      <c r="E685" s="8">
        <f t="shared" si="50"/>
        <v>315770.62</v>
      </c>
      <c r="F685" s="17">
        <f t="shared" si="51"/>
        <v>0.45896892441860465</v>
      </c>
    </row>
    <row r="686" spans="1:6">
      <c r="A686" s="7">
        <f t="shared" si="52"/>
        <v>689000</v>
      </c>
      <c r="B686" s="10">
        <v>278662</v>
      </c>
      <c r="C686" s="7">
        <f t="shared" si="54"/>
        <v>15326.41</v>
      </c>
      <c r="D686" s="7">
        <f t="shared" si="53"/>
        <v>22292.959999999999</v>
      </c>
      <c r="E686" s="8">
        <f t="shared" si="50"/>
        <v>316281.37</v>
      </c>
      <c r="F686" s="17">
        <f t="shared" si="51"/>
        <v>0.45904407837445571</v>
      </c>
    </row>
    <row r="687" spans="1:6">
      <c r="A687" s="7">
        <f t="shared" si="52"/>
        <v>690000</v>
      </c>
      <c r="B687" s="10">
        <v>279112</v>
      </c>
      <c r="C687" s="7">
        <f t="shared" si="54"/>
        <v>15351.16</v>
      </c>
      <c r="D687" s="7">
        <f t="shared" si="53"/>
        <v>22328.959999999999</v>
      </c>
      <c r="E687" s="8">
        <f t="shared" si="50"/>
        <v>316792.12</v>
      </c>
      <c r="F687" s="17">
        <f t="shared" si="51"/>
        <v>0.45911901449275361</v>
      </c>
    </row>
    <row r="688" spans="1:6">
      <c r="A688" s="7">
        <f t="shared" si="52"/>
        <v>691000</v>
      </c>
      <c r="B688" s="10">
        <v>279562</v>
      </c>
      <c r="C688" s="7">
        <f t="shared" si="54"/>
        <v>15375.91</v>
      </c>
      <c r="D688" s="7">
        <f t="shared" si="53"/>
        <v>22364.959999999999</v>
      </c>
      <c r="E688" s="8">
        <f t="shared" si="50"/>
        <v>317302.87</v>
      </c>
      <c r="F688" s="17">
        <f t="shared" si="51"/>
        <v>0.45919373371924749</v>
      </c>
    </row>
    <row r="689" spans="1:6">
      <c r="A689" s="7">
        <f t="shared" si="52"/>
        <v>692000</v>
      </c>
      <c r="B689" s="10">
        <v>280012</v>
      </c>
      <c r="C689" s="7">
        <f t="shared" si="54"/>
        <v>15400.66</v>
      </c>
      <c r="D689" s="7">
        <f t="shared" si="53"/>
        <v>22400.959999999999</v>
      </c>
      <c r="E689" s="8">
        <f t="shared" si="50"/>
        <v>317813.62</v>
      </c>
      <c r="F689" s="17">
        <f t="shared" si="51"/>
        <v>0.45926823699421965</v>
      </c>
    </row>
    <row r="690" spans="1:6">
      <c r="A690" s="7">
        <f t="shared" si="52"/>
        <v>693000</v>
      </c>
      <c r="B690" s="10">
        <v>280462</v>
      </c>
      <c r="C690" s="7">
        <f t="shared" si="54"/>
        <v>15425.41</v>
      </c>
      <c r="D690" s="7">
        <f t="shared" si="53"/>
        <v>22436.959999999999</v>
      </c>
      <c r="E690" s="8">
        <f t="shared" si="50"/>
        <v>318324.37</v>
      </c>
      <c r="F690" s="17">
        <f t="shared" si="51"/>
        <v>0.45934252525252522</v>
      </c>
    </row>
    <row r="691" spans="1:6">
      <c r="A691" s="7">
        <f t="shared" si="52"/>
        <v>694000</v>
      </c>
      <c r="B691" s="10">
        <v>280912</v>
      </c>
      <c r="C691" s="7">
        <f t="shared" si="54"/>
        <v>15450.16</v>
      </c>
      <c r="D691" s="7">
        <f t="shared" si="53"/>
        <v>22472.959999999999</v>
      </c>
      <c r="E691" s="8">
        <f t="shared" si="50"/>
        <v>318835.12</v>
      </c>
      <c r="F691" s="17">
        <f t="shared" si="51"/>
        <v>0.45941659942363111</v>
      </c>
    </row>
    <row r="692" spans="1:6">
      <c r="A692" s="7">
        <f t="shared" si="52"/>
        <v>695000</v>
      </c>
      <c r="B692" s="10">
        <v>281362</v>
      </c>
      <c r="C692" s="7">
        <f t="shared" si="54"/>
        <v>15474.91</v>
      </c>
      <c r="D692" s="7">
        <f t="shared" si="53"/>
        <v>22508.959999999999</v>
      </c>
      <c r="E692" s="8">
        <f t="shared" si="50"/>
        <v>319345.87</v>
      </c>
      <c r="F692" s="17">
        <f t="shared" si="51"/>
        <v>0.45949046043165465</v>
      </c>
    </row>
    <row r="693" spans="1:6">
      <c r="A693" s="7">
        <f t="shared" si="52"/>
        <v>696000</v>
      </c>
      <c r="B693" s="10">
        <v>281812</v>
      </c>
      <c r="C693" s="7">
        <f t="shared" si="54"/>
        <v>15499.66</v>
      </c>
      <c r="D693" s="7">
        <f t="shared" si="53"/>
        <v>22544.959999999999</v>
      </c>
      <c r="E693" s="8">
        <f t="shared" si="50"/>
        <v>319856.62</v>
      </c>
      <c r="F693" s="17">
        <f t="shared" si="51"/>
        <v>0.4595641091954023</v>
      </c>
    </row>
    <row r="694" spans="1:6">
      <c r="A694" s="7">
        <f t="shared" si="52"/>
        <v>697000</v>
      </c>
      <c r="B694" s="10">
        <v>282262</v>
      </c>
      <c r="C694" s="7">
        <f t="shared" si="54"/>
        <v>15524.41</v>
      </c>
      <c r="D694" s="7">
        <f t="shared" si="53"/>
        <v>22580.959999999999</v>
      </c>
      <c r="E694" s="8">
        <f t="shared" si="50"/>
        <v>320367.37</v>
      </c>
      <c r="F694" s="17">
        <f t="shared" si="51"/>
        <v>0.45963754662840745</v>
      </c>
    </row>
    <row r="695" spans="1:6">
      <c r="A695" s="7">
        <f t="shared" si="52"/>
        <v>698000</v>
      </c>
      <c r="B695" s="10">
        <v>282712</v>
      </c>
      <c r="C695" s="7">
        <f t="shared" si="54"/>
        <v>15549.16</v>
      </c>
      <c r="D695" s="7">
        <f t="shared" si="53"/>
        <v>22616.959999999999</v>
      </c>
      <c r="E695" s="8">
        <f t="shared" si="50"/>
        <v>320878.12</v>
      </c>
      <c r="F695" s="17">
        <f t="shared" si="51"/>
        <v>0.45971077363896845</v>
      </c>
    </row>
    <row r="696" spans="1:6">
      <c r="A696" s="7">
        <f t="shared" si="52"/>
        <v>699000</v>
      </c>
      <c r="B696" s="10">
        <v>283162</v>
      </c>
      <c r="C696" s="7">
        <f t="shared" si="54"/>
        <v>15573.91</v>
      </c>
      <c r="D696" s="7">
        <f t="shared" si="53"/>
        <v>22652.959999999999</v>
      </c>
      <c r="E696" s="8">
        <f t="shared" si="50"/>
        <v>321388.87</v>
      </c>
      <c r="F696" s="17">
        <f t="shared" si="51"/>
        <v>0.45978379113018597</v>
      </c>
    </row>
    <row r="697" spans="1:6">
      <c r="A697" s="7">
        <f t="shared" si="52"/>
        <v>700000</v>
      </c>
      <c r="B697" s="10">
        <v>283612</v>
      </c>
      <c r="C697" s="7">
        <f t="shared" si="54"/>
        <v>15598.66</v>
      </c>
      <c r="D697" s="7">
        <f t="shared" si="53"/>
        <v>22688.959999999999</v>
      </c>
      <c r="E697" s="8">
        <f t="shared" si="50"/>
        <v>321899.62</v>
      </c>
      <c r="F697" s="17">
        <f t="shared" si="51"/>
        <v>0.4598566</v>
      </c>
    </row>
  </sheetData>
  <hyperlinks>
    <hyperlink ref="H1" location="Navigation!A1" display="=Navigation!$A$1"/>
  </hyperlinks>
  <pageMargins left="0.78740157480314965" right="0.19685039370078741" top="0.59055118110236227" bottom="0.19685039370078741" header="0.51181102362204722" footer="0.51181102362204722"/>
  <pageSetup paperSize="9" fitToHeight="9"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7"/>
  <sheetViews>
    <sheetView showGridLines="0" topLeftCell="A618" workbookViewId="0">
      <selection activeCell="H652" sqref="H652"/>
    </sheetView>
  </sheetViews>
  <sheetFormatPr baseColWidth="10" defaultColWidth="12.1796875" defaultRowHeight="13"/>
  <cols>
    <col min="1" max="1" width="18.36328125" style="3" customWidth="1"/>
    <col min="2" max="2" width="16.90625" style="3" customWidth="1"/>
    <col min="3" max="3" width="17.54296875" style="3" customWidth="1"/>
    <col min="4" max="4" width="13.36328125" style="3" customWidth="1"/>
    <col min="5" max="5" width="15.6328125" style="4" customWidth="1"/>
    <col min="6" max="6" width="7" style="5" customWidth="1"/>
    <col min="7" max="7" width="12.1796875" style="5"/>
    <col min="8" max="8" width="25.54296875" style="5" customWidth="1"/>
    <col min="9" max="16384" width="12.1796875" style="5"/>
  </cols>
  <sheetData>
    <row r="1" spans="1:9" ht="18" thickBot="1">
      <c r="A1" s="2" t="s">
        <v>1</v>
      </c>
      <c r="H1" s="92" t="str">
        <f>Navigation!$A$1</f>
        <v>Death &amp; Taxes</v>
      </c>
      <c r="I1"/>
    </row>
    <row r="2" spans="1:9" ht="17">
      <c r="A2" s="2" t="s">
        <v>2</v>
      </c>
    </row>
    <row r="3" spans="1:9">
      <c r="C3" s="6">
        <v>5.5E-2</v>
      </c>
      <c r="D3" s="22">
        <f>DATA!C12</f>
        <v>0.08</v>
      </c>
    </row>
    <row r="4" spans="1:9">
      <c r="A4" s="20" t="s">
        <v>0</v>
      </c>
      <c r="B4" s="20" t="s">
        <v>3</v>
      </c>
      <c r="C4" s="20" t="s">
        <v>4</v>
      </c>
      <c r="D4" s="20" t="s">
        <v>5</v>
      </c>
      <c r="E4" s="20" t="s">
        <v>6</v>
      </c>
    </row>
    <row r="5" spans="1:9">
      <c r="A5" s="7">
        <v>8000</v>
      </c>
      <c r="B5" s="7">
        <v>0</v>
      </c>
      <c r="C5" s="7">
        <v>0</v>
      </c>
      <c r="D5" s="7">
        <v>0</v>
      </c>
      <c r="E5" s="8">
        <f t="shared" ref="E5:E68" si="0">SUM(B5:D5)</f>
        <v>0</v>
      </c>
      <c r="F5" s="9">
        <f t="shared" ref="F5:F68" si="1">E5/A5</f>
        <v>0</v>
      </c>
    </row>
    <row r="6" spans="1:9">
      <c r="A6" s="7">
        <f t="shared" ref="A6:A69" si="2">A5+1000</f>
        <v>9000</v>
      </c>
      <c r="B6" s="7">
        <v>148</v>
      </c>
      <c r="C6" s="7">
        <v>0</v>
      </c>
      <c r="D6" s="7">
        <f t="shared" ref="D6:D69" si="3">B6*D$3</f>
        <v>11.84</v>
      </c>
      <c r="E6" s="8">
        <f t="shared" si="0"/>
        <v>159.84</v>
      </c>
      <c r="F6" s="9">
        <f t="shared" si="1"/>
        <v>1.7760000000000001E-2</v>
      </c>
    </row>
    <row r="7" spans="1:9">
      <c r="A7" s="7">
        <f t="shared" si="2"/>
        <v>10000</v>
      </c>
      <c r="B7" s="7">
        <v>315</v>
      </c>
      <c r="C7" s="7">
        <v>0</v>
      </c>
      <c r="D7" s="7">
        <f t="shared" si="3"/>
        <v>25.2</v>
      </c>
      <c r="E7" s="8">
        <f t="shared" si="0"/>
        <v>340.2</v>
      </c>
      <c r="F7" s="9">
        <f t="shared" si="1"/>
        <v>3.4020000000000002E-2</v>
      </c>
    </row>
    <row r="8" spans="1:9">
      <c r="A8" s="7">
        <f t="shared" si="2"/>
        <v>11000</v>
      </c>
      <c r="B8" s="7">
        <v>501</v>
      </c>
      <c r="C8" s="7">
        <v>0</v>
      </c>
      <c r="D8" s="7">
        <f t="shared" si="3"/>
        <v>40.08</v>
      </c>
      <c r="E8" s="8">
        <f t="shared" si="0"/>
        <v>541.08000000000004</v>
      </c>
      <c r="F8" s="9">
        <f t="shared" si="1"/>
        <v>4.9189090909090911E-2</v>
      </c>
    </row>
    <row r="9" spans="1:9">
      <c r="A9" s="7">
        <f t="shared" si="2"/>
        <v>12000</v>
      </c>
      <c r="B9" s="7">
        <v>705</v>
      </c>
      <c r="C9" s="7">
        <v>0</v>
      </c>
      <c r="D9" s="7">
        <f t="shared" si="3"/>
        <v>56.4</v>
      </c>
      <c r="E9" s="8">
        <f t="shared" si="0"/>
        <v>761.4</v>
      </c>
      <c r="F9" s="9">
        <f t="shared" si="1"/>
        <v>6.3449999999999993E-2</v>
      </c>
    </row>
    <row r="10" spans="1:9">
      <c r="A10" s="7">
        <f t="shared" si="2"/>
        <v>13000</v>
      </c>
      <c r="B10" s="7">
        <v>927</v>
      </c>
      <c r="C10" s="7">
        <v>0</v>
      </c>
      <c r="D10" s="7">
        <f t="shared" si="3"/>
        <v>74.16</v>
      </c>
      <c r="E10" s="8">
        <f t="shared" si="0"/>
        <v>1001.16</v>
      </c>
      <c r="F10" s="9">
        <f t="shared" si="1"/>
        <v>7.7012307692307685E-2</v>
      </c>
    </row>
    <row r="11" spans="1:9">
      <c r="A11" s="7">
        <f t="shared" si="2"/>
        <v>14000</v>
      </c>
      <c r="B11" s="7">
        <v>1165</v>
      </c>
      <c r="C11" s="7">
        <v>38.6</v>
      </c>
      <c r="D11" s="7">
        <f t="shared" si="3"/>
        <v>93.2</v>
      </c>
      <c r="E11" s="8">
        <f t="shared" si="0"/>
        <v>1296.8</v>
      </c>
      <c r="F11" s="9">
        <f t="shared" si="1"/>
        <v>9.2628571428571421E-2</v>
      </c>
    </row>
    <row r="12" spans="1:9">
      <c r="A12" s="7">
        <f t="shared" si="2"/>
        <v>15000</v>
      </c>
      <c r="B12" s="7">
        <v>1410</v>
      </c>
      <c r="C12" s="7">
        <v>77.55</v>
      </c>
      <c r="D12" s="7">
        <f t="shared" si="3"/>
        <v>112.8</v>
      </c>
      <c r="E12" s="8">
        <f t="shared" si="0"/>
        <v>1600.35</v>
      </c>
      <c r="F12" s="9">
        <f t="shared" si="1"/>
        <v>0.10668999999999999</v>
      </c>
    </row>
    <row r="13" spans="1:9">
      <c r="A13" s="7">
        <f t="shared" si="2"/>
        <v>16000</v>
      </c>
      <c r="B13" s="7">
        <v>1659</v>
      </c>
      <c r="C13" s="7">
        <v>91.24</v>
      </c>
      <c r="D13" s="7">
        <f t="shared" si="3"/>
        <v>132.72</v>
      </c>
      <c r="E13" s="8">
        <f t="shared" si="0"/>
        <v>1882.96</v>
      </c>
      <c r="F13" s="9">
        <f t="shared" si="1"/>
        <v>0.117685</v>
      </c>
    </row>
    <row r="14" spans="1:9">
      <c r="A14" s="7">
        <f t="shared" si="2"/>
        <v>17000</v>
      </c>
      <c r="B14" s="7">
        <v>1912</v>
      </c>
      <c r="C14" s="7">
        <v>105.16</v>
      </c>
      <c r="D14" s="7">
        <f t="shared" si="3"/>
        <v>152.96</v>
      </c>
      <c r="E14" s="8">
        <f t="shared" si="0"/>
        <v>2170.12</v>
      </c>
      <c r="F14" s="9">
        <f t="shared" si="1"/>
        <v>0.12765411764705881</v>
      </c>
    </row>
    <row r="15" spans="1:9">
      <c r="A15" s="7">
        <f t="shared" si="2"/>
        <v>18000</v>
      </c>
      <c r="B15" s="7">
        <v>2171</v>
      </c>
      <c r="C15" s="7">
        <v>119.4</v>
      </c>
      <c r="D15" s="7">
        <f t="shared" si="3"/>
        <v>173.68</v>
      </c>
      <c r="E15" s="8">
        <f t="shared" si="0"/>
        <v>2464.08</v>
      </c>
      <c r="F15" s="9">
        <f t="shared" si="1"/>
        <v>0.13689333333333334</v>
      </c>
    </row>
    <row r="16" spans="1:9">
      <c r="A16" s="7">
        <f t="shared" si="2"/>
        <v>19000</v>
      </c>
      <c r="B16" s="7">
        <v>2433</v>
      </c>
      <c r="C16" s="7">
        <v>133.81</v>
      </c>
      <c r="D16" s="7">
        <f t="shared" si="3"/>
        <v>194.64000000000001</v>
      </c>
      <c r="E16" s="8">
        <f t="shared" si="0"/>
        <v>2761.45</v>
      </c>
      <c r="F16" s="9">
        <f t="shared" si="1"/>
        <v>0.14533947368421052</v>
      </c>
    </row>
    <row r="17" spans="1:6">
      <c r="A17" s="7">
        <f t="shared" si="2"/>
        <v>20000</v>
      </c>
      <c r="B17" s="7">
        <v>2701</v>
      </c>
      <c r="C17" s="7">
        <v>148.55000000000001</v>
      </c>
      <c r="D17" s="7">
        <f t="shared" si="3"/>
        <v>216.08</v>
      </c>
      <c r="E17" s="8">
        <f t="shared" si="0"/>
        <v>3065.63</v>
      </c>
      <c r="F17" s="9">
        <f t="shared" si="1"/>
        <v>0.15328150000000001</v>
      </c>
    </row>
    <row r="18" spans="1:6">
      <c r="A18" s="7">
        <f t="shared" si="2"/>
        <v>21000</v>
      </c>
      <c r="B18" s="7">
        <v>2972</v>
      </c>
      <c r="C18" s="7">
        <f>B18*5.5%</f>
        <v>163.46</v>
      </c>
      <c r="D18" s="7">
        <f t="shared" si="3"/>
        <v>237.76</v>
      </c>
      <c r="E18" s="8">
        <f t="shared" si="0"/>
        <v>3373.2200000000003</v>
      </c>
      <c r="F18" s="9">
        <f t="shared" si="1"/>
        <v>0.16062952380952383</v>
      </c>
    </row>
    <row r="19" spans="1:6">
      <c r="A19" s="7">
        <f t="shared" si="2"/>
        <v>22000</v>
      </c>
      <c r="B19" s="7">
        <v>3249</v>
      </c>
      <c r="C19" s="7">
        <f t="shared" ref="C19:C82" si="4">B19*C$3</f>
        <v>178.69499999999999</v>
      </c>
      <c r="D19" s="7">
        <f t="shared" si="3"/>
        <v>259.92</v>
      </c>
      <c r="E19" s="8">
        <f t="shared" si="0"/>
        <v>3687.6150000000002</v>
      </c>
      <c r="F19" s="9">
        <f t="shared" si="1"/>
        <v>0.16761886363636364</v>
      </c>
    </row>
    <row r="20" spans="1:6">
      <c r="A20" s="7">
        <f t="shared" si="2"/>
        <v>23000</v>
      </c>
      <c r="B20" s="7">
        <v>3530</v>
      </c>
      <c r="C20" s="7">
        <f t="shared" si="4"/>
        <v>194.15</v>
      </c>
      <c r="D20" s="7">
        <f t="shared" si="3"/>
        <v>282.40000000000003</v>
      </c>
      <c r="E20" s="8">
        <f t="shared" si="0"/>
        <v>4006.55</v>
      </c>
      <c r="F20" s="9">
        <f t="shared" si="1"/>
        <v>0.17419782608695653</v>
      </c>
    </row>
    <row r="21" spans="1:6">
      <c r="A21" s="7">
        <f t="shared" si="2"/>
        <v>24000</v>
      </c>
      <c r="B21" s="7">
        <v>3815</v>
      </c>
      <c r="C21" s="7">
        <f t="shared" si="4"/>
        <v>209.82499999999999</v>
      </c>
      <c r="D21" s="7">
        <f t="shared" si="3"/>
        <v>305.2</v>
      </c>
      <c r="E21" s="8">
        <f t="shared" si="0"/>
        <v>4330.0249999999996</v>
      </c>
      <c r="F21" s="9">
        <f t="shared" si="1"/>
        <v>0.18041770833333332</v>
      </c>
    </row>
    <row r="22" spans="1:6">
      <c r="A22" s="7">
        <f t="shared" si="2"/>
        <v>25000</v>
      </c>
      <c r="B22" s="7">
        <v>4106</v>
      </c>
      <c r="C22" s="7">
        <f t="shared" si="4"/>
        <v>225.83</v>
      </c>
      <c r="D22" s="7">
        <f t="shared" si="3"/>
        <v>328.48</v>
      </c>
      <c r="E22" s="8">
        <f t="shared" si="0"/>
        <v>4660.3099999999995</v>
      </c>
      <c r="F22" s="9">
        <f t="shared" si="1"/>
        <v>0.18641239999999998</v>
      </c>
    </row>
    <row r="23" spans="1:6">
      <c r="A23" s="7">
        <f t="shared" si="2"/>
        <v>26000</v>
      </c>
      <c r="B23" s="7">
        <v>4400</v>
      </c>
      <c r="C23" s="7">
        <f t="shared" si="4"/>
        <v>242</v>
      </c>
      <c r="D23" s="7">
        <f t="shared" si="3"/>
        <v>352</v>
      </c>
      <c r="E23" s="8">
        <f t="shared" si="0"/>
        <v>4994</v>
      </c>
      <c r="F23" s="9">
        <f t="shared" si="1"/>
        <v>0.19207692307692309</v>
      </c>
    </row>
    <row r="24" spans="1:6">
      <c r="A24" s="7">
        <f t="shared" si="2"/>
        <v>27000</v>
      </c>
      <c r="B24" s="7">
        <v>4700</v>
      </c>
      <c r="C24" s="7">
        <f t="shared" si="4"/>
        <v>258.5</v>
      </c>
      <c r="D24" s="7">
        <f t="shared" si="3"/>
        <v>376</v>
      </c>
      <c r="E24" s="8">
        <f t="shared" si="0"/>
        <v>5334.5</v>
      </c>
      <c r="F24" s="9">
        <f t="shared" si="1"/>
        <v>0.19757407407407407</v>
      </c>
    </row>
    <row r="25" spans="1:6">
      <c r="A25" s="7">
        <f t="shared" si="2"/>
        <v>28000</v>
      </c>
      <c r="B25" s="7">
        <v>5004</v>
      </c>
      <c r="C25" s="7">
        <f t="shared" si="4"/>
        <v>275.22000000000003</v>
      </c>
      <c r="D25" s="7">
        <f t="shared" si="3"/>
        <v>400.32</v>
      </c>
      <c r="E25" s="8">
        <f t="shared" si="0"/>
        <v>5679.54</v>
      </c>
      <c r="F25" s="9">
        <f t="shared" si="1"/>
        <v>0.20284071428571429</v>
      </c>
    </row>
    <row r="26" spans="1:6">
      <c r="A26" s="7">
        <f t="shared" si="2"/>
        <v>29000</v>
      </c>
      <c r="B26" s="7">
        <v>5312</v>
      </c>
      <c r="C26" s="7">
        <f t="shared" si="4"/>
        <v>292.16000000000003</v>
      </c>
      <c r="D26" s="7">
        <f t="shared" si="3"/>
        <v>424.96000000000004</v>
      </c>
      <c r="E26" s="8">
        <f t="shared" si="0"/>
        <v>6029.12</v>
      </c>
      <c r="F26" s="9">
        <f t="shared" si="1"/>
        <v>0.20790068965517242</v>
      </c>
    </row>
    <row r="27" spans="1:6">
      <c r="A27" s="7">
        <f t="shared" si="2"/>
        <v>30000</v>
      </c>
      <c r="B27" s="7">
        <v>5625</v>
      </c>
      <c r="C27" s="7">
        <f t="shared" si="4"/>
        <v>309.375</v>
      </c>
      <c r="D27" s="7">
        <f t="shared" si="3"/>
        <v>450</v>
      </c>
      <c r="E27" s="8">
        <f t="shared" si="0"/>
        <v>6384.375</v>
      </c>
      <c r="F27" s="9">
        <f t="shared" si="1"/>
        <v>0.21281249999999999</v>
      </c>
    </row>
    <row r="28" spans="1:6">
      <c r="A28" s="7">
        <f t="shared" si="2"/>
        <v>31000</v>
      </c>
      <c r="B28" s="7">
        <v>5943</v>
      </c>
      <c r="C28" s="7">
        <f t="shared" si="4"/>
        <v>326.86500000000001</v>
      </c>
      <c r="D28" s="7">
        <f t="shared" si="3"/>
        <v>475.44</v>
      </c>
      <c r="E28" s="8">
        <f t="shared" si="0"/>
        <v>6745.3049999999994</v>
      </c>
      <c r="F28" s="9">
        <f t="shared" si="1"/>
        <v>0.21759048387096772</v>
      </c>
    </row>
    <row r="29" spans="1:6">
      <c r="A29" s="7">
        <f t="shared" si="2"/>
        <v>32000</v>
      </c>
      <c r="B29" s="7">
        <v>6265</v>
      </c>
      <c r="C29" s="7">
        <f t="shared" si="4"/>
        <v>344.57499999999999</v>
      </c>
      <c r="D29" s="7">
        <f t="shared" si="3"/>
        <v>501.2</v>
      </c>
      <c r="E29" s="8">
        <f t="shared" si="0"/>
        <v>7110.7749999999996</v>
      </c>
      <c r="F29" s="9">
        <f t="shared" si="1"/>
        <v>0.22221171874999998</v>
      </c>
    </row>
    <row r="30" spans="1:6">
      <c r="A30" s="7">
        <f t="shared" si="2"/>
        <v>33000</v>
      </c>
      <c r="B30" s="7">
        <v>6592</v>
      </c>
      <c r="C30" s="7">
        <f t="shared" si="4"/>
        <v>362.56</v>
      </c>
      <c r="D30" s="7">
        <f t="shared" si="3"/>
        <v>527.36</v>
      </c>
      <c r="E30" s="8">
        <f t="shared" si="0"/>
        <v>7481.92</v>
      </c>
      <c r="F30" s="9">
        <f t="shared" si="1"/>
        <v>0.22672484848484847</v>
      </c>
    </row>
    <row r="31" spans="1:6">
      <c r="A31" s="7">
        <f t="shared" si="2"/>
        <v>34000</v>
      </c>
      <c r="B31" s="7">
        <v>6923</v>
      </c>
      <c r="C31" s="7">
        <f t="shared" si="4"/>
        <v>380.76499999999999</v>
      </c>
      <c r="D31" s="7">
        <f t="shared" si="3"/>
        <v>553.84</v>
      </c>
      <c r="E31" s="8">
        <f t="shared" si="0"/>
        <v>7857.6050000000005</v>
      </c>
      <c r="F31" s="9">
        <f t="shared" si="1"/>
        <v>0.23110602941176472</v>
      </c>
    </row>
    <row r="32" spans="1:6">
      <c r="A32" s="7">
        <f t="shared" si="2"/>
        <v>35000</v>
      </c>
      <c r="B32" s="7">
        <v>7259</v>
      </c>
      <c r="C32" s="7">
        <f t="shared" si="4"/>
        <v>399.245</v>
      </c>
      <c r="D32" s="7">
        <f t="shared" si="3"/>
        <v>580.72</v>
      </c>
      <c r="E32" s="8">
        <f t="shared" si="0"/>
        <v>8238.9650000000001</v>
      </c>
      <c r="F32" s="9">
        <f t="shared" si="1"/>
        <v>0.235399</v>
      </c>
    </row>
    <row r="33" spans="1:6">
      <c r="A33" s="7">
        <f t="shared" si="2"/>
        <v>36000</v>
      </c>
      <c r="B33" s="7">
        <v>7599</v>
      </c>
      <c r="C33" s="7">
        <f t="shared" si="4"/>
        <v>417.94499999999999</v>
      </c>
      <c r="D33" s="7">
        <f t="shared" si="3"/>
        <v>607.91999999999996</v>
      </c>
      <c r="E33" s="8">
        <f t="shared" si="0"/>
        <v>8624.8649999999998</v>
      </c>
      <c r="F33" s="9">
        <f t="shared" si="1"/>
        <v>0.23957958333333332</v>
      </c>
    </row>
    <row r="34" spans="1:6">
      <c r="A34" s="7">
        <f t="shared" si="2"/>
        <v>37000</v>
      </c>
      <c r="B34" s="7">
        <v>7944</v>
      </c>
      <c r="C34" s="7">
        <f t="shared" si="4"/>
        <v>436.92</v>
      </c>
      <c r="D34" s="7">
        <f t="shared" si="3"/>
        <v>635.52</v>
      </c>
      <c r="E34" s="8">
        <f t="shared" si="0"/>
        <v>9016.44</v>
      </c>
      <c r="F34" s="9">
        <f t="shared" si="1"/>
        <v>0.24368756756756757</v>
      </c>
    </row>
    <row r="35" spans="1:6">
      <c r="A35" s="7">
        <f t="shared" si="2"/>
        <v>38000</v>
      </c>
      <c r="B35" s="7">
        <v>8294</v>
      </c>
      <c r="C35" s="7">
        <f t="shared" si="4"/>
        <v>456.17</v>
      </c>
      <c r="D35" s="7">
        <f t="shared" si="3"/>
        <v>663.52</v>
      </c>
      <c r="E35" s="8">
        <f t="shared" si="0"/>
        <v>9413.69</v>
      </c>
      <c r="F35" s="9">
        <f t="shared" si="1"/>
        <v>0.24772868421052632</v>
      </c>
    </row>
    <row r="36" spans="1:6">
      <c r="A36" s="7">
        <f t="shared" si="2"/>
        <v>39000</v>
      </c>
      <c r="B36" s="7">
        <v>8648</v>
      </c>
      <c r="C36" s="7">
        <f t="shared" si="4"/>
        <v>475.64</v>
      </c>
      <c r="D36" s="7">
        <f t="shared" si="3"/>
        <v>691.84</v>
      </c>
      <c r="E36" s="8">
        <f t="shared" si="0"/>
        <v>9815.48</v>
      </c>
      <c r="F36" s="9">
        <f t="shared" si="1"/>
        <v>0.25167897435897435</v>
      </c>
    </row>
    <row r="37" spans="1:6">
      <c r="A37" s="7">
        <f t="shared" si="2"/>
        <v>40000</v>
      </c>
      <c r="B37" s="7">
        <v>9007</v>
      </c>
      <c r="C37" s="7">
        <f t="shared" si="4"/>
        <v>495.38499999999999</v>
      </c>
      <c r="D37" s="7">
        <f t="shared" si="3"/>
        <v>720.56000000000006</v>
      </c>
      <c r="E37" s="8">
        <f t="shared" si="0"/>
        <v>10222.945</v>
      </c>
      <c r="F37" s="9">
        <f t="shared" si="1"/>
        <v>0.25557362499999997</v>
      </c>
    </row>
    <row r="38" spans="1:6">
      <c r="A38" s="7">
        <f t="shared" si="2"/>
        <v>41000</v>
      </c>
      <c r="B38" s="7">
        <v>9370</v>
      </c>
      <c r="C38" s="7">
        <f t="shared" si="4"/>
        <v>515.35</v>
      </c>
      <c r="D38" s="7">
        <f t="shared" si="3"/>
        <v>749.6</v>
      </c>
      <c r="E38" s="8">
        <f t="shared" si="0"/>
        <v>10634.95</v>
      </c>
      <c r="F38" s="9">
        <f t="shared" si="1"/>
        <v>0.25938902439024392</v>
      </c>
    </row>
    <row r="39" spans="1:6">
      <c r="A39" s="7">
        <f t="shared" si="2"/>
        <v>42000</v>
      </c>
      <c r="B39" s="7">
        <v>9738</v>
      </c>
      <c r="C39" s="7">
        <f t="shared" si="4"/>
        <v>535.59</v>
      </c>
      <c r="D39" s="7">
        <f t="shared" si="3"/>
        <v>779.04</v>
      </c>
      <c r="E39" s="8">
        <f t="shared" si="0"/>
        <v>11052.630000000001</v>
      </c>
      <c r="F39" s="9">
        <f t="shared" si="1"/>
        <v>0.26315785714285717</v>
      </c>
    </row>
    <row r="40" spans="1:6">
      <c r="A40" s="7">
        <f t="shared" si="2"/>
        <v>43000</v>
      </c>
      <c r="B40" s="7">
        <v>10111</v>
      </c>
      <c r="C40" s="7">
        <f t="shared" si="4"/>
        <v>556.10500000000002</v>
      </c>
      <c r="D40" s="7">
        <f t="shared" si="3"/>
        <v>808.88</v>
      </c>
      <c r="E40" s="8">
        <f t="shared" si="0"/>
        <v>11475.984999999999</v>
      </c>
      <c r="F40" s="9">
        <f t="shared" si="1"/>
        <v>0.26688337209302321</v>
      </c>
    </row>
    <row r="41" spans="1:6">
      <c r="A41" s="7">
        <f t="shared" si="2"/>
        <v>44000</v>
      </c>
      <c r="B41" s="7">
        <v>10488</v>
      </c>
      <c r="C41" s="7">
        <f t="shared" si="4"/>
        <v>576.84</v>
      </c>
      <c r="D41" s="7">
        <f t="shared" si="3"/>
        <v>839.04</v>
      </c>
      <c r="E41" s="8">
        <f t="shared" si="0"/>
        <v>11903.880000000001</v>
      </c>
      <c r="F41" s="9">
        <f t="shared" si="1"/>
        <v>0.27054272727272732</v>
      </c>
    </row>
    <row r="42" spans="1:6">
      <c r="A42" s="7">
        <f t="shared" si="2"/>
        <v>45000</v>
      </c>
      <c r="B42" s="7">
        <v>10870</v>
      </c>
      <c r="C42" s="7">
        <f t="shared" si="4"/>
        <v>597.85</v>
      </c>
      <c r="D42" s="7">
        <f t="shared" si="3"/>
        <v>869.6</v>
      </c>
      <c r="E42" s="8">
        <f t="shared" si="0"/>
        <v>12337.45</v>
      </c>
      <c r="F42" s="9">
        <f t="shared" si="1"/>
        <v>0.27416555555555555</v>
      </c>
    </row>
    <row r="43" spans="1:6">
      <c r="A43" s="7">
        <f t="shared" si="2"/>
        <v>46000</v>
      </c>
      <c r="B43" s="7">
        <v>11256</v>
      </c>
      <c r="C43" s="7">
        <f t="shared" si="4"/>
        <v>619.08000000000004</v>
      </c>
      <c r="D43" s="7">
        <f t="shared" si="3"/>
        <v>900.48</v>
      </c>
      <c r="E43" s="8">
        <f t="shared" si="0"/>
        <v>12775.56</v>
      </c>
      <c r="F43" s="9">
        <f t="shared" si="1"/>
        <v>0.27772956521739128</v>
      </c>
    </row>
    <row r="44" spans="1:6">
      <c r="A44" s="7">
        <f t="shared" si="2"/>
        <v>47000</v>
      </c>
      <c r="B44" s="7">
        <v>11647</v>
      </c>
      <c r="C44" s="7">
        <f t="shared" si="4"/>
        <v>640.58500000000004</v>
      </c>
      <c r="D44" s="7">
        <f t="shared" si="3"/>
        <v>931.76</v>
      </c>
      <c r="E44" s="8">
        <f t="shared" si="0"/>
        <v>13219.344999999999</v>
      </c>
      <c r="F44" s="9">
        <f t="shared" si="1"/>
        <v>0.28126265957446805</v>
      </c>
    </row>
    <row r="45" spans="1:6">
      <c r="A45" s="7">
        <f t="shared" si="2"/>
        <v>48000</v>
      </c>
      <c r="B45" s="7">
        <v>12042</v>
      </c>
      <c r="C45" s="7">
        <f t="shared" si="4"/>
        <v>662.31000000000006</v>
      </c>
      <c r="D45" s="7">
        <f t="shared" si="3"/>
        <v>963.36</v>
      </c>
      <c r="E45" s="8">
        <f t="shared" si="0"/>
        <v>13667.67</v>
      </c>
      <c r="F45" s="9">
        <f t="shared" si="1"/>
        <v>0.28474312499999999</v>
      </c>
    </row>
    <row r="46" spans="1:6">
      <c r="A46" s="7">
        <f t="shared" si="2"/>
        <v>49000</v>
      </c>
      <c r="B46" s="7">
        <v>12442</v>
      </c>
      <c r="C46" s="7">
        <f t="shared" si="4"/>
        <v>684.31000000000006</v>
      </c>
      <c r="D46" s="7">
        <f t="shared" si="3"/>
        <v>995.36</v>
      </c>
      <c r="E46" s="8">
        <f t="shared" si="0"/>
        <v>14121.67</v>
      </c>
      <c r="F46" s="9">
        <f t="shared" si="1"/>
        <v>0.28819734693877552</v>
      </c>
    </row>
    <row r="47" spans="1:6">
      <c r="A47" s="7">
        <f t="shared" si="2"/>
        <v>50000</v>
      </c>
      <c r="B47" s="7">
        <v>12847</v>
      </c>
      <c r="C47" s="7">
        <f t="shared" si="4"/>
        <v>706.58500000000004</v>
      </c>
      <c r="D47" s="7">
        <f t="shared" si="3"/>
        <v>1027.76</v>
      </c>
      <c r="E47" s="8">
        <f t="shared" si="0"/>
        <v>14581.344999999999</v>
      </c>
      <c r="F47" s="9">
        <f t="shared" si="1"/>
        <v>0.29162689999999997</v>
      </c>
    </row>
    <row r="48" spans="1:6">
      <c r="A48" s="7">
        <f t="shared" si="2"/>
        <v>51000</v>
      </c>
      <c r="B48" s="7">
        <v>13256</v>
      </c>
      <c r="C48" s="7">
        <f t="shared" si="4"/>
        <v>729.08</v>
      </c>
      <c r="D48" s="7">
        <f t="shared" si="3"/>
        <v>1060.48</v>
      </c>
      <c r="E48" s="8">
        <f t="shared" si="0"/>
        <v>15045.56</v>
      </c>
      <c r="F48" s="9">
        <f t="shared" si="1"/>
        <v>0.29501098039215684</v>
      </c>
    </row>
    <row r="49" spans="1:6">
      <c r="A49" s="7">
        <f t="shared" si="2"/>
        <v>52000</v>
      </c>
      <c r="B49" s="7">
        <v>13669</v>
      </c>
      <c r="C49" s="7">
        <f t="shared" si="4"/>
        <v>751.79499999999996</v>
      </c>
      <c r="D49" s="7">
        <f t="shared" si="3"/>
        <v>1093.52</v>
      </c>
      <c r="E49" s="8">
        <f t="shared" si="0"/>
        <v>15514.315000000001</v>
      </c>
      <c r="F49" s="9">
        <f t="shared" si="1"/>
        <v>0.29835221153846153</v>
      </c>
    </row>
    <row r="50" spans="1:6">
      <c r="A50" s="7">
        <f t="shared" si="2"/>
        <v>53000</v>
      </c>
      <c r="B50" s="7">
        <v>14088</v>
      </c>
      <c r="C50" s="7">
        <f t="shared" si="4"/>
        <v>774.84</v>
      </c>
      <c r="D50" s="7">
        <f t="shared" si="3"/>
        <v>1127.04</v>
      </c>
      <c r="E50" s="8">
        <f t="shared" si="0"/>
        <v>15989.880000000001</v>
      </c>
      <c r="F50" s="9">
        <f t="shared" si="1"/>
        <v>0.30169584905660379</v>
      </c>
    </row>
    <row r="51" spans="1:6">
      <c r="A51" s="7">
        <f t="shared" si="2"/>
        <v>54000</v>
      </c>
      <c r="B51" s="7">
        <v>14508</v>
      </c>
      <c r="C51" s="7">
        <f t="shared" si="4"/>
        <v>797.94</v>
      </c>
      <c r="D51" s="7">
        <f t="shared" si="3"/>
        <v>1160.6400000000001</v>
      </c>
      <c r="E51" s="8">
        <f t="shared" si="0"/>
        <v>16466.580000000002</v>
      </c>
      <c r="F51" s="9">
        <f t="shared" si="1"/>
        <v>0.30493666666666669</v>
      </c>
    </row>
    <row r="52" spans="1:6">
      <c r="A52" s="7">
        <f t="shared" si="2"/>
        <v>55000</v>
      </c>
      <c r="B52" s="7">
        <v>14928</v>
      </c>
      <c r="C52" s="7">
        <f t="shared" si="4"/>
        <v>821.04</v>
      </c>
      <c r="D52" s="7">
        <f t="shared" si="3"/>
        <v>1194.24</v>
      </c>
      <c r="E52" s="8">
        <f t="shared" si="0"/>
        <v>16943.280000000002</v>
      </c>
      <c r="F52" s="9">
        <f t="shared" si="1"/>
        <v>0.30805963636363642</v>
      </c>
    </row>
    <row r="53" spans="1:6">
      <c r="A53" s="7">
        <f t="shared" si="2"/>
        <v>56000</v>
      </c>
      <c r="B53" s="7">
        <v>15348</v>
      </c>
      <c r="C53" s="7">
        <f t="shared" si="4"/>
        <v>844.14</v>
      </c>
      <c r="D53" s="7">
        <f t="shared" si="3"/>
        <v>1227.8399999999999</v>
      </c>
      <c r="E53" s="8">
        <f t="shared" si="0"/>
        <v>17419.98</v>
      </c>
      <c r="F53" s="9">
        <f t="shared" si="1"/>
        <v>0.31107107142857143</v>
      </c>
    </row>
    <row r="54" spans="1:6">
      <c r="A54" s="7">
        <f t="shared" si="2"/>
        <v>57000</v>
      </c>
      <c r="B54" s="7">
        <v>15768</v>
      </c>
      <c r="C54" s="7">
        <f t="shared" si="4"/>
        <v>867.24</v>
      </c>
      <c r="D54" s="7">
        <f t="shared" si="3"/>
        <v>1261.44</v>
      </c>
      <c r="E54" s="8">
        <f t="shared" si="0"/>
        <v>17896.68</v>
      </c>
      <c r="F54" s="9">
        <f t="shared" si="1"/>
        <v>0.31397684210526317</v>
      </c>
    </row>
    <row r="55" spans="1:6">
      <c r="A55" s="7">
        <f t="shared" si="2"/>
        <v>58000</v>
      </c>
      <c r="B55" s="7">
        <v>16188</v>
      </c>
      <c r="C55" s="7">
        <f t="shared" si="4"/>
        <v>890.34</v>
      </c>
      <c r="D55" s="7">
        <f t="shared" si="3"/>
        <v>1295.04</v>
      </c>
      <c r="E55" s="8">
        <f t="shared" si="0"/>
        <v>18373.38</v>
      </c>
      <c r="F55" s="9">
        <f t="shared" si="1"/>
        <v>0.31678241379310346</v>
      </c>
    </row>
    <row r="56" spans="1:6">
      <c r="A56" s="7">
        <f t="shared" si="2"/>
        <v>59000</v>
      </c>
      <c r="B56" s="7">
        <v>16608</v>
      </c>
      <c r="C56" s="7">
        <f t="shared" si="4"/>
        <v>913.44</v>
      </c>
      <c r="D56" s="7">
        <f t="shared" si="3"/>
        <v>1328.64</v>
      </c>
      <c r="E56" s="8">
        <f t="shared" si="0"/>
        <v>18850.079999999998</v>
      </c>
      <c r="F56" s="9">
        <f t="shared" si="1"/>
        <v>0.31949288135593218</v>
      </c>
    </row>
    <row r="57" spans="1:6">
      <c r="A57" s="7">
        <f t="shared" si="2"/>
        <v>60000</v>
      </c>
      <c r="B57" s="7">
        <v>17028</v>
      </c>
      <c r="C57" s="7">
        <f t="shared" si="4"/>
        <v>936.54</v>
      </c>
      <c r="D57" s="7">
        <f t="shared" si="3"/>
        <v>1362.24</v>
      </c>
      <c r="E57" s="8">
        <f t="shared" si="0"/>
        <v>19326.780000000002</v>
      </c>
      <c r="F57" s="9">
        <f t="shared" si="1"/>
        <v>0.32211300000000004</v>
      </c>
    </row>
    <row r="58" spans="1:6">
      <c r="A58" s="7">
        <f t="shared" si="2"/>
        <v>61000</v>
      </c>
      <c r="B58" s="7">
        <v>17448</v>
      </c>
      <c r="C58" s="7">
        <f t="shared" si="4"/>
        <v>959.64</v>
      </c>
      <c r="D58" s="7">
        <f t="shared" si="3"/>
        <v>1395.84</v>
      </c>
      <c r="E58" s="8">
        <f t="shared" si="0"/>
        <v>19803.48</v>
      </c>
      <c r="F58" s="9">
        <f t="shared" si="1"/>
        <v>0.32464721311475409</v>
      </c>
    </row>
    <row r="59" spans="1:6">
      <c r="A59" s="7">
        <f t="shared" si="2"/>
        <v>62000</v>
      </c>
      <c r="B59" s="7">
        <v>17868</v>
      </c>
      <c r="C59" s="7">
        <f t="shared" si="4"/>
        <v>982.74</v>
      </c>
      <c r="D59" s="7">
        <f t="shared" si="3"/>
        <v>1429.44</v>
      </c>
      <c r="E59" s="8">
        <f t="shared" si="0"/>
        <v>20280.18</v>
      </c>
      <c r="F59" s="9">
        <f t="shared" si="1"/>
        <v>0.32709967741935486</v>
      </c>
    </row>
    <row r="60" spans="1:6">
      <c r="A60" s="7">
        <f t="shared" si="2"/>
        <v>63000</v>
      </c>
      <c r="B60" s="7">
        <v>18288</v>
      </c>
      <c r="C60" s="7">
        <f t="shared" si="4"/>
        <v>1005.84</v>
      </c>
      <c r="D60" s="7">
        <f t="shared" si="3"/>
        <v>1463.04</v>
      </c>
      <c r="E60" s="8">
        <f t="shared" si="0"/>
        <v>20756.88</v>
      </c>
      <c r="F60" s="9">
        <f t="shared" si="1"/>
        <v>0.32947428571428572</v>
      </c>
    </row>
    <row r="61" spans="1:6">
      <c r="A61" s="7">
        <f t="shared" si="2"/>
        <v>64000</v>
      </c>
      <c r="B61" s="7">
        <v>18708</v>
      </c>
      <c r="C61" s="7">
        <f t="shared" si="4"/>
        <v>1028.94</v>
      </c>
      <c r="D61" s="7">
        <f t="shared" si="3"/>
        <v>1496.64</v>
      </c>
      <c r="E61" s="8">
        <f t="shared" si="0"/>
        <v>21233.579999999998</v>
      </c>
      <c r="F61" s="9">
        <f t="shared" si="1"/>
        <v>0.33177468749999994</v>
      </c>
    </row>
    <row r="62" spans="1:6">
      <c r="A62" s="7">
        <f t="shared" si="2"/>
        <v>65000</v>
      </c>
      <c r="B62" s="7">
        <v>19128</v>
      </c>
      <c r="C62" s="7">
        <f t="shared" si="4"/>
        <v>1052.04</v>
      </c>
      <c r="D62" s="7">
        <f t="shared" si="3"/>
        <v>1530.24</v>
      </c>
      <c r="E62" s="8">
        <f t="shared" si="0"/>
        <v>21710.280000000002</v>
      </c>
      <c r="F62" s="9">
        <f t="shared" si="1"/>
        <v>0.33400430769230771</v>
      </c>
    </row>
    <row r="63" spans="1:6">
      <c r="A63" s="7">
        <f t="shared" si="2"/>
        <v>66000</v>
      </c>
      <c r="B63" s="7">
        <v>19548</v>
      </c>
      <c r="C63" s="7">
        <f t="shared" si="4"/>
        <v>1075.1400000000001</v>
      </c>
      <c r="D63" s="7">
        <f t="shared" si="3"/>
        <v>1563.8400000000001</v>
      </c>
      <c r="E63" s="8">
        <f t="shared" si="0"/>
        <v>22186.98</v>
      </c>
      <c r="F63" s="9">
        <f t="shared" si="1"/>
        <v>0.33616636363636365</v>
      </c>
    </row>
    <row r="64" spans="1:6">
      <c r="A64" s="7">
        <f t="shared" si="2"/>
        <v>67000</v>
      </c>
      <c r="B64" s="7">
        <v>19968</v>
      </c>
      <c r="C64" s="7">
        <f t="shared" si="4"/>
        <v>1098.24</v>
      </c>
      <c r="D64" s="7">
        <f t="shared" si="3"/>
        <v>1597.44</v>
      </c>
      <c r="E64" s="8">
        <f t="shared" si="0"/>
        <v>22663.68</v>
      </c>
      <c r="F64" s="9">
        <f t="shared" si="1"/>
        <v>0.33826388059701495</v>
      </c>
    </row>
    <row r="65" spans="1:6">
      <c r="A65" s="7">
        <f t="shared" si="2"/>
        <v>68000</v>
      </c>
      <c r="B65" s="7">
        <v>20388</v>
      </c>
      <c r="C65" s="7">
        <f t="shared" si="4"/>
        <v>1121.3399999999999</v>
      </c>
      <c r="D65" s="7">
        <f t="shared" si="3"/>
        <v>1631.04</v>
      </c>
      <c r="E65" s="8">
        <f t="shared" si="0"/>
        <v>23140.38</v>
      </c>
      <c r="F65" s="9">
        <f t="shared" si="1"/>
        <v>0.34029970588235298</v>
      </c>
    </row>
    <row r="66" spans="1:6">
      <c r="A66" s="7">
        <f t="shared" si="2"/>
        <v>69000</v>
      </c>
      <c r="B66" s="7">
        <v>20808</v>
      </c>
      <c r="C66" s="7">
        <f t="shared" si="4"/>
        <v>1144.44</v>
      </c>
      <c r="D66" s="7">
        <f t="shared" si="3"/>
        <v>1664.64</v>
      </c>
      <c r="E66" s="8">
        <f t="shared" si="0"/>
        <v>23617.079999999998</v>
      </c>
      <c r="F66" s="9">
        <f t="shared" si="1"/>
        <v>0.34227652173913042</v>
      </c>
    </row>
    <row r="67" spans="1:6">
      <c r="A67" s="7">
        <f t="shared" si="2"/>
        <v>70000</v>
      </c>
      <c r="B67" s="7">
        <v>21228</v>
      </c>
      <c r="C67" s="7">
        <f t="shared" si="4"/>
        <v>1167.54</v>
      </c>
      <c r="D67" s="7">
        <f t="shared" si="3"/>
        <v>1698.24</v>
      </c>
      <c r="E67" s="8">
        <f t="shared" si="0"/>
        <v>24093.780000000002</v>
      </c>
      <c r="F67" s="9">
        <f t="shared" si="1"/>
        <v>0.34419685714285719</v>
      </c>
    </row>
    <row r="68" spans="1:6">
      <c r="A68" s="7">
        <f t="shared" si="2"/>
        <v>71000</v>
      </c>
      <c r="B68" s="7">
        <v>21648</v>
      </c>
      <c r="C68" s="7">
        <f t="shared" si="4"/>
        <v>1190.6400000000001</v>
      </c>
      <c r="D68" s="7">
        <f t="shared" si="3"/>
        <v>1731.8400000000001</v>
      </c>
      <c r="E68" s="8">
        <f t="shared" si="0"/>
        <v>24570.48</v>
      </c>
      <c r="F68" s="9">
        <f t="shared" si="1"/>
        <v>0.34606309859154927</v>
      </c>
    </row>
    <row r="69" spans="1:6">
      <c r="A69" s="7">
        <f t="shared" si="2"/>
        <v>72000</v>
      </c>
      <c r="B69" s="7">
        <v>22068</v>
      </c>
      <c r="C69" s="7">
        <f t="shared" si="4"/>
        <v>1213.74</v>
      </c>
      <c r="D69" s="7">
        <f t="shared" si="3"/>
        <v>1765.44</v>
      </c>
      <c r="E69" s="8">
        <f t="shared" ref="E69:E132" si="5">SUM(B69:D69)</f>
        <v>25047.18</v>
      </c>
      <c r="F69" s="9">
        <f t="shared" ref="F69:F132" si="6">E69/A69</f>
        <v>0.34787750000000001</v>
      </c>
    </row>
    <row r="70" spans="1:6">
      <c r="A70" s="7">
        <f t="shared" ref="A70:A133" si="7">A69+1000</f>
        <v>73000</v>
      </c>
      <c r="B70" s="7">
        <v>22488</v>
      </c>
      <c r="C70" s="7">
        <f t="shared" si="4"/>
        <v>1236.8399999999999</v>
      </c>
      <c r="D70" s="7">
        <f t="shared" ref="D70:D133" si="8">B70*D$3</f>
        <v>1799.04</v>
      </c>
      <c r="E70" s="8">
        <f t="shared" si="5"/>
        <v>25523.88</v>
      </c>
      <c r="F70" s="9">
        <f t="shared" si="6"/>
        <v>0.34964219178082195</v>
      </c>
    </row>
    <row r="71" spans="1:6">
      <c r="A71" s="7">
        <f t="shared" si="7"/>
        <v>74000</v>
      </c>
      <c r="B71" s="7">
        <v>22908</v>
      </c>
      <c r="C71" s="7">
        <f t="shared" si="4"/>
        <v>1259.94</v>
      </c>
      <c r="D71" s="7">
        <f t="shared" si="8"/>
        <v>1832.64</v>
      </c>
      <c r="E71" s="8">
        <f t="shared" si="5"/>
        <v>26000.579999999998</v>
      </c>
      <c r="F71" s="9">
        <f t="shared" si="6"/>
        <v>0.35135918918918918</v>
      </c>
    </row>
    <row r="72" spans="1:6">
      <c r="A72" s="7">
        <f t="shared" si="7"/>
        <v>75000</v>
      </c>
      <c r="B72" s="7">
        <v>23328</v>
      </c>
      <c r="C72" s="7">
        <f t="shared" si="4"/>
        <v>1283.04</v>
      </c>
      <c r="D72" s="7">
        <f t="shared" si="8"/>
        <v>1866.24</v>
      </c>
      <c r="E72" s="8">
        <f t="shared" si="5"/>
        <v>26477.280000000002</v>
      </c>
      <c r="F72" s="9">
        <f t="shared" si="6"/>
        <v>0.35303040000000002</v>
      </c>
    </row>
    <row r="73" spans="1:6">
      <c r="A73" s="7">
        <f t="shared" si="7"/>
        <v>76000</v>
      </c>
      <c r="B73" s="7">
        <v>23748</v>
      </c>
      <c r="C73" s="7">
        <f t="shared" si="4"/>
        <v>1306.1400000000001</v>
      </c>
      <c r="D73" s="7">
        <f t="shared" si="8"/>
        <v>1899.8400000000001</v>
      </c>
      <c r="E73" s="8">
        <f t="shared" si="5"/>
        <v>26953.98</v>
      </c>
      <c r="F73" s="9">
        <f t="shared" si="6"/>
        <v>0.35465763157894736</v>
      </c>
    </row>
    <row r="74" spans="1:6">
      <c r="A74" s="7">
        <f t="shared" si="7"/>
        <v>77000</v>
      </c>
      <c r="B74" s="7">
        <v>24168</v>
      </c>
      <c r="C74" s="7">
        <f t="shared" si="4"/>
        <v>1329.24</v>
      </c>
      <c r="D74" s="7">
        <f t="shared" si="8"/>
        <v>1933.44</v>
      </c>
      <c r="E74" s="8">
        <f t="shared" si="5"/>
        <v>27430.68</v>
      </c>
      <c r="F74" s="9">
        <f t="shared" si="6"/>
        <v>0.35624259740259739</v>
      </c>
    </row>
    <row r="75" spans="1:6">
      <c r="A75" s="7">
        <f t="shared" si="7"/>
        <v>78000</v>
      </c>
      <c r="B75" s="7">
        <v>24588</v>
      </c>
      <c r="C75" s="7">
        <f t="shared" si="4"/>
        <v>1352.34</v>
      </c>
      <c r="D75" s="7">
        <f t="shared" si="8"/>
        <v>1967.04</v>
      </c>
      <c r="E75" s="8">
        <f t="shared" si="5"/>
        <v>27907.38</v>
      </c>
      <c r="F75" s="9">
        <f t="shared" si="6"/>
        <v>0.35778692307692311</v>
      </c>
    </row>
    <row r="76" spans="1:6">
      <c r="A76" s="7">
        <f t="shared" si="7"/>
        <v>79000</v>
      </c>
      <c r="B76" s="7">
        <v>25008</v>
      </c>
      <c r="C76" s="7">
        <f t="shared" si="4"/>
        <v>1375.44</v>
      </c>
      <c r="D76" s="7">
        <f t="shared" si="8"/>
        <v>2000.64</v>
      </c>
      <c r="E76" s="8">
        <f t="shared" si="5"/>
        <v>28384.079999999998</v>
      </c>
      <c r="F76" s="9">
        <f t="shared" si="6"/>
        <v>0.35929215189873415</v>
      </c>
    </row>
    <row r="77" spans="1:6">
      <c r="A77" s="7">
        <f t="shared" si="7"/>
        <v>80000</v>
      </c>
      <c r="B77" s="7">
        <v>25428</v>
      </c>
      <c r="C77" s="7">
        <f t="shared" si="4"/>
        <v>1398.54</v>
      </c>
      <c r="D77" s="7">
        <f t="shared" si="8"/>
        <v>2034.24</v>
      </c>
      <c r="E77" s="8">
        <f t="shared" si="5"/>
        <v>28860.780000000002</v>
      </c>
      <c r="F77" s="9">
        <f t="shared" si="6"/>
        <v>0.36075975000000005</v>
      </c>
    </row>
    <row r="78" spans="1:6">
      <c r="A78" s="7">
        <f t="shared" si="7"/>
        <v>81000</v>
      </c>
      <c r="B78" s="7">
        <v>25848</v>
      </c>
      <c r="C78" s="7">
        <f t="shared" si="4"/>
        <v>1421.64</v>
      </c>
      <c r="D78" s="7">
        <f t="shared" si="8"/>
        <v>2067.84</v>
      </c>
      <c r="E78" s="8">
        <f t="shared" si="5"/>
        <v>29337.48</v>
      </c>
      <c r="F78" s="9">
        <f t="shared" si="6"/>
        <v>0.36219111111111113</v>
      </c>
    </row>
    <row r="79" spans="1:6">
      <c r="A79" s="7">
        <f t="shared" si="7"/>
        <v>82000</v>
      </c>
      <c r="B79" s="7">
        <v>26268</v>
      </c>
      <c r="C79" s="7">
        <f t="shared" si="4"/>
        <v>1444.74</v>
      </c>
      <c r="D79" s="7">
        <f t="shared" si="8"/>
        <v>2101.44</v>
      </c>
      <c r="E79" s="8">
        <f t="shared" si="5"/>
        <v>29814.18</v>
      </c>
      <c r="F79" s="9">
        <f t="shared" si="6"/>
        <v>0.36358756097560974</v>
      </c>
    </row>
    <row r="80" spans="1:6">
      <c r="A80" s="7">
        <f t="shared" si="7"/>
        <v>83000</v>
      </c>
      <c r="B80" s="7">
        <v>26688</v>
      </c>
      <c r="C80" s="7">
        <f t="shared" si="4"/>
        <v>1467.84</v>
      </c>
      <c r="D80" s="7">
        <f t="shared" si="8"/>
        <v>2135.04</v>
      </c>
      <c r="E80" s="8">
        <f t="shared" si="5"/>
        <v>30290.880000000001</v>
      </c>
      <c r="F80" s="9">
        <f t="shared" si="6"/>
        <v>0.36495036144578313</v>
      </c>
    </row>
    <row r="81" spans="1:6">
      <c r="A81" s="7">
        <f t="shared" si="7"/>
        <v>84000</v>
      </c>
      <c r="B81" s="7">
        <v>27108</v>
      </c>
      <c r="C81" s="7">
        <f t="shared" si="4"/>
        <v>1490.94</v>
      </c>
      <c r="D81" s="7">
        <f t="shared" si="8"/>
        <v>2168.64</v>
      </c>
      <c r="E81" s="8">
        <f t="shared" si="5"/>
        <v>30767.579999999998</v>
      </c>
      <c r="F81" s="9">
        <f t="shared" si="6"/>
        <v>0.36628071428571424</v>
      </c>
    </row>
    <row r="82" spans="1:6">
      <c r="A82" s="7">
        <f t="shared" si="7"/>
        <v>85000</v>
      </c>
      <c r="B82" s="7">
        <v>27528</v>
      </c>
      <c r="C82" s="7">
        <f t="shared" si="4"/>
        <v>1514.04</v>
      </c>
      <c r="D82" s="7">
        <f t="shared" si="8"/>
        <v>2202.2400000000002</v>
      </c>
      <c r="E82" s="8">
        <f t="shared" si="5"/>
        <v>31244.280000000002</v>
      </c>
      <c r="F82" s="9">
        <f t="shared" si="6"/>
        <v>0.36757976470588238</v>
      </c>
    </row>
    <row r="83" spans="1:6">
      <c r="A83" s="7">
        <f t="shared" si="7"/>
        <v>86000</v>
      </c>
      <c r="B83" s="7">
        <v>27948</v>
      </c>
      <c r="C83" s="7">
        <f t="shared" ref="C83:C146" si="9">B83*C$3</f>
        <v>1537.14</v>
      </c>
      <c r="D83" s="7">
        <f t="shared" si="8"/>
        <v>2235.84</v>
      </c>
      <c r="E83" s="8">
        <f t="shared" si="5"/>
        <v>31720.98</v>
      </c>
      <c r="F83" s="9">
        <f t="shared" si="6"/>
        <v>0.36884860465116276</v>
      </c>
    </row>
    <row r="84" spans="1:6">
      <c r="A84" s="7">
        <f t="shared" si="7"/>
        <v>87000</v>
      </c>
      <c r="B84" s="7">
        <v>28368</v>
      </c>
      <c r="C84" s="7">
        <f t="shared" si="9"/>
        <v>1560.24</v>
      </c>
      <c r="D84" s="7">
        <f t="shared" si="8"/>
        <v>2269.44</v>
      </c>
      <c r="E84" s="8">
        <f t="shared" si="5"/>
        <v>32197.68</v>
      </c>
      <c r="F84" s="9">
        <f t="shared" si="6"/>
        <v>0.37008827586206899</v>
      </c>
    </row>
    <row r="85" spans="1:6">
      <c r="A85" s="7">
        <f t="shared" si="7"/>
        <v>88000</v>
      </c>
      <c r="B85" s="7">
        <v>28788</v>
      </c>
      <c r="C85" s="7">
        <f t="shared" si="9"/>
        <v>1583.34</v>
      </c>
      <c r="D85" s="7">
        <f t="shared" si="8"/>
        <v>2303.04</v>
      </c>
      <c r="E85" s="8">
        <f t="shared" si="5"/>
        <v>32674.38</v>
      </c>
      <c r="F85" s="9">
        <f t="shared" si="6"/>
        <v>0.37129977272727271</v>
      </c>
    </row>
    <row r="86" spans="1:6">
      <c r="A86" s="7">
        <f t="shared" si="7"/>
        <v>89000</v>
      </c>
      <c r="B86" s="7">
        <v>29508</v>
      </c>
      <c r="C86" s="7">
        <f t="shared" si="9"/>
        <v>1622.94</v>
      </c>
      <c r="D86" s="7">
        <f t="shared" si="8"/>
        <v>2360.64</v>
      </c>
      <c r="E86" s="8">
        <f t="shared" si="5"/>
        <v>33491.58</v>
      </c>
      <c r="F86" s="9">
        <f t="shared" si="6"/>
        <v>0.37630988764044948</v>
      </c>
    </row>
    <row r="87" spans="1:6">
      <c r="A87" s="7">
        <f t="shared" si="7"/>
        <v>90000</v>
      </c>
      <c r="B87" s="7">
        <v>29628</v>
      </c>
      <c r="C87" s="7">
        <f t="shared" si="9"/>
        <v>1629.54</v>
      </c>
      <c r="D87" s="7">
        <f t="shared" si="8"/>
        <v>2370.2400000000002</v>
      </c>
      <c r="E87" s="8">
        <f t="shared" si="5"/>
        <v>33627.78</v>
      </c>
      <c r="F87" s="9">
        <f t="shared" si="6"/>
        <v>0.37364199999999997</v>
      </c>
    </row>
    <row r="88" spans="1:6">
      <c r="A88" s="7">
        <f t="shared" si="7"/>
        <v>91000</v>
      </c>
      <c r="B88" s="7">
        <v>30048</v>
      </c>
      <c r="C88" s="7">
        <f t="shared" si="9"/>
        <v>1652.64</v>
      </c>
      <c r="D88" s="7">
        <f t="shared" si="8"/>
        <v>2403.84</v>
      </c>
      <c r="E88" s="8">
        <f t="shared" si="5"/>
        <v>34104.479999999996</v>
      </c>
      <c r="F88" s="9">
        <f t="shared" si="6"/>
        <v>0.37477450549450547</v>
      </c>
    </row>
    <row r="89" spans="1:6">
      <c r="A89" s="7">
        <f t="shared" si="7"/>
        <v>92000</v>
      </c>
      <c r="B89" s="7">
        <v>30468</v>
      </c>
      <c r="C89" s="7">
        <f t="shared" si="9"/>
        <v>1675.74</v>
      </c>
      <c r="D89" s="7">
        <f t="shared" si="8"/>
        <v>2437.44</v>
      </c>
      <c r="E89" s="8">
        <f t="shared" si="5"/>
        <v>34581.18</v>
      </c>
      <c r="F89" s="9">
        <f t="shared" si="6"/>
        <v>0.37588239130434781</v>
      </c>
    </row>
    <row r="90" spans="1:6">
      <c r="A90" s="7">
        <f t="shared" si="7"/>
        <v>93000</v>
      </c>
      <c r="B90" s="7">
        <v>30888</v>
      </c>
      <c r="C90" s="7">
        <f t="shared" si="9"/>
        <v>1698.84</v>
      </c>
      <c r="D90" s="7">
        <f t="shared" si="8"/>
        <v>2471.04</v>
      </c>
      <c r="E90" s="8">
        <f t="shared" si="5"/>
        <v>35057.879999999997</v>
      </c>
      <c r="F90" s="9">
        <f t="shared" si="6"/>
        <v>0.37696645161290321</v>
      </c>
    </row>
    <row r="91" spans="1:6">
      <c r="A91" s="7">
        <f t="shared" si="7"/>
        <v>94000</v>
      </c>
      <c r="B91" s="7">
        <v>31308</v>
      </c>
      <c r="C91" s="7">
        <f t="shared" si="9"/>
        <v>1721.94</v>
      </c>
      <c r="D91" s="7">
        <f t="shared" si="8"/>
        <v>2504.64</v>
      </c>
      <c r="E91" s="8">
        <f t="shared" si="5"/>
        <v>35534.58</v>
      </c>
      <c r="F91" s="9">
        <f t="shared" si="6"/>
        <v>0.37802744680851064</v>
      </c>
    </row>
    <row r="92" spans="1:6">
      <c r="A92" s="7">
        <f t="shared" si="7"/>
        <v>95000</v>
      </c>
      <c r="B92" s="7">
        <v>31728</v>
      </c>
      <c r="C92" s="7">
        <f t="shared" si="9"/>
        <v>1745.04</v>
      </c>
      <c r="D92" s="7">
        <f t="shared" si="8"/>
        <v>2538.2400000000002</v>
      </c>
      <c r="E92" s="8">
        <f t="shared" si="5"/>
        <v>36011.279999999999</v>
      </c>
      <c r="F92" s="9">
        <f t="shared" si="6"/>
        <v>0.37906610526315787</v>
      </c>
    </row>
    <row r="93" spans="1:6">
      <c r="A93" s="7">
        <f t="shared" si="7"/>
        <v>96000</v>
      </c>
      <c r="B93" s="7">
        <v>32148</v>
      </c>
      <c r="C93" s="7">
        <f t="shared" si="9"/>
        <v>1768.14</v>
      </c>
      <c r="D93" s="7">
        <f t="shared" si="8"/>
        <v>2571.84</v>
      </c>
      <c r="E93" s="8">
        <f t="shared" si="5"/>
        <v>36487.979999999996</v>
      </c>
      <c r="F93" s="9">
        <f t="shared" si="6"/>
        <v>0.38008312499999997</v>
      </c>
    </row>
    <row r="94" spans="1:6">
      <c r="A94" s="7">
        <f t="shared" si="7"/>
        <v>97000</v>
      </c>
      <c r="B94" s="7">
        <v>32568</v>
      </c>
      <c r="C94" s="7">
        <f t="shared" si="9"/>
        <v>1791.24</v>
      </c>
      <c r="D94" s="7">
        <f t="shared" si="8"/>
        <v>2605.44</v>
      </c>
      <c r="E94" s="8">
        <f t="shared" si="5"/>
        <v>36964.68</v>
      </c>
      <c r="F94" s="9">
        <f t="shared" si="6"/>
        <v>0.38107917525773194</v>
      </c>
    </row>
    <row r="95" spans="1:6">
      <c r="A95" s="7">
        <f t="shared" si="7"/>
        <v>98000</v>
      </c>
      <c r="B95" s="7">
        <v>32988</v>
      </c>
      <c r="C95" s="7">
        <f t="shared" si="9"/>
        <v>1814.34</v>
      </c>
      <c r="D95" s="7">
        <f t="shared" si="8"/>
        <v>2639.04</v>
      </c>
      <c r="E95" s="8">
        <f t="shared" si="5"/>
        <v>37441.379999999997</v>
      </c>
      <c r="F95" s="9">
        <f t="shared" si="6"/>
        <v>0.38205489795918363</v>
      </c>
    </row>
    <row r="96" spans="1:6">
      <c r="A96" s="7">
        <f t="shared" si="7"/>
        <v>99000</v>
      </c>
      <c r="B96" s="7">
        <v>33408</v>
      </c>
      <c r="C96" s="7">
        <f t="shared" si="9"/>
        <v>1837.44</v>
      </c>
      <c r="D96" s="7">
        <f t="shared" si="8"/>
        <v>2672.64</v>
      </c>
      <c r="E96" s="8">
        <f t="shared" si="5"/>
        <v>37918.080000000002</v>
      </c>
      <c r="F96" s="9">
        <f t="shared" si="6"/>
        <v>0.38301090909090912</v>
      </c>
    </row>
    <row r="97" spans="1:6">
      <c r="A97" s="7">
        <f t="shared" si="7"/>
        <v>100000</v>
      </c>
      <c r="B97" s="7">
        <v>33828</v>
      </c>
      <c r="C97" s="7">
        <f t="shared" si="9"/>
        <v>1860.54</v>
      </c>
      <c r="D97" s="7">
        <f t="shared" si="8"/>
        <v>2706.2400000000002</v>
      </c>
      <c r="E97" s="8">
        <f t="shared" si="5"/>
        <v>38394.78</v>
      </c>
      <c r="F97" s="9">
        <f t="shared" si="6"/>
        <v>0.38394780000000001</v>
      </c>
    </row>
    <row r="98" spans="1:6">
      <c r="A98" s="7">
        <f t="shared" si="7"/>
        <v>101000</v>
      </c>
      <c r="B98" s="7">
        <v>34248</v>
      </c>
      <c r="C98" s="7">
        <f t="shared" si="9"/>
        <v>1883.64</v>
      </c>
      <c r="D98" s="7">
        <f t="shared" si="8"/>
        <v>2739.84</v>
      </c>
      <c r="E98" s="8">
        <f t="shared" si="5"/>
        <v>38871.479999999996</v>
      </c>
      <c r="F98" s="9">
        <f t="shared" si="6"/>
        <v>0.38486613861386132</v>
      </c>
    </row>
    <row r="99" spans="1:6">
      <c r="A99" s="7">
        <f t="shared" si="7"/>
        <v>102000</v>
      </c>
      <c r="B99" s="7">
        <v>34668</v>
      </c>
      <c r="C99" s="7">
        <f t="shared" si="9"/>
        <v>1906.74</v>
      </c>
      <c r="D99" s="7">
        <f t="shared" si="8"/>
        <v>2773.44</v>
      </c>
      <c r="E99" s="8">
        <f t="shared" si="5"/>
        <v>39348.18</v>
      </c>
      <c r="F99" s="9">
        <f t="shared" si="6"/>
        <v>0.38576647058823532</v>
      </c>
    </row>
    <row r="100" spans="1:6">
      <c r="A100" s="7">
        <f t="shared" si="7"/>
        <v>103000</v>
      </c>
      <c r="B100" s="7">
        <v>35088</v>
      </c>
      <c r="C100" s="7">
        <f t="shared" si="9"/>
        <v>1929.84</v>
      </c>
      <c r="D100" s="7">
        <f t="shared" si="8"/>
        <v>2807.04</v>
      </c>
      <c r="E100" s="8">
        <f t="shared" si="5"/>
        <v>39824.879999999997</v>
      </c>
      <c r="F100" s="9">
        <f t="shared" si="6"/>
        <v>0.38664932038834948</v>
      </c>
    </row>
    <row r="101" spans="1:6">
      <c r="A101" s="7">
        <f t="shared" si="7"/>
        <v>104000</v>
      </c>
      <c r="B101" s="7">
        <v>35508</v>
      </c>
      <c r="C101" s="7">
        <f t="shared" si="9"/>
        <v>1952.94</v>
      </c>
      <c r="D101" s="7">
        <f t="shared" si="8"/>
        <v>2840.64</v>
      </c>
      <c r="E101" s="8">
        <f t="shared" si="5"/>
        <v>40301.58</v>
      </c>
      <c r="F101" s="9">
        <f t="shared" si="6"/>
        <v>0.38751519230769232</v>
      </c>
    </row>
    <row r="102" spans="1:6">
      <c r="A102" s="7">
        <f t="shared" si="7"/>
        <v>105000</v>
      </c>
      <c r="B102" s="7">
        <v>35928</v>
      </c>
      <c r="C102" s="7">
        <f t="shared" si="9"/>
        <v>1976.04</v>
      </c>
      <c r="D102" s="7">
        <f t="shared" si="8"/>
        <v>2874.2400000000002</v>
      </c>
      <c r="E102" s="8">
        <f t="shared" si="5"/>
        <v>40778.28</v>
      </c>
      <c r="F102" s="9">
        <f t="shared" si="6"/>
        <v>0.38836457142857139</v>
      </c>
    </row>
    <row r="103" spans="1:6">
      <c r="A103" s="7">
        <f t="shared" si="7"/>
        <v>106000</v>
      </c>
      <c r="B103" s="7">
        <v>36348</v>
      </c>
      <c r="C103" s="7">
        <f t="shared" si="9"/>
        <v>1999.14</v>
      </c>
      <c r="D103" s="7">
        <f t="shared" si="8"/>
        <v>2907.84</v>
      </c>
      <c r="E103" s="8">
        <f t="shared" si="5"/>
        <v>41254.979999999996</v>
      </c>
      <c r="F103" s="9">
        <f t="shared" si="6"/>
        <v>0.38919792452830188</v>
      </c>
    </row>
    <row r="104" spans="1:6">
      <c r="A104" s="7">
        <f t="shared" si="7"/>
        <v>107000</v>
      </c>
      <c r="B104" s="7">
        <v>36768</v>
      </c>
      <c r="C104" s="7">
        <f t="shared" si="9"/>
        <v>2022.24</v>
      </c>
      <c r="D104" s="7">
        <f t="shared" si="8"/>
        <v>2941.44</v>
      </c>
      <c r="E104" s="8">
        <f t="shared" si="5"/>
        <v>41731.68</v>
      </c>
      <c r="F104" s="9">
        <f t="shared" si="6"/>
        <v>0.39001570093457943</v>
      </c>
    </row>
    <row r="105" spans="1:6">
      <c r="A105" s="7">
        <f t="shared" si="7"/>
        <v>108000</v>
      </c>
      <c r="B105" s="7">
        <v>37188</v>
      </c>
      <c r="C105" s="7">
        <f t="shared" si="9"/>
        <v>2045.34</v>
      </c>
      <c r="D105" s="7">
        <f t="shared" si="8"/>
        <v>2975.04</v>
      </c>
      <c r="E105" s="8">
        <f t="shared" si="5"/>
        <v>42208.38</v>
      </c>
      <c r="F105" s="9">
        <f t="shared" si="6"/>
        <v>0.39081833333333332</v>
      </c>
    </row>
    <row r="106" spans="1:6">
      <c r="A106" s="7">
        <f t="shared" si="7"/>
        <v>109000</v>
      </c>
      <c r="B106" s="7">
        <v>37608</v>
      </c>
      <c r="C106" s="7">
        <f t="shared" si="9"/>
        <v>2068.44</v>
      </c>
      <c r="D106" s="7">
        <f t="shared" si="8"/>
        <v>3008.64</v>
      </c>
      <c r="E106" s="8">
        <f t="shared" si="5"/>
        <v>42685.08</v>
      </c>
      <c r="F106" s="9">
        <f t="shared" si="6"/>
        <v>0.39160623853211013</v>
      </c>
    </row>
    <row r="107" spans="1:6">
      <c r="A107" s="7">
        <f t="shared" si="7"/>
        <v>110000</v>
      </c>
      <c r="B107" s="7">
        <v>38028</v>
      </c>
      <c r="C107" s="7">
        <f t="shared" si="9"/>
        <v>2091.54</v>
      </c>
      <c r="D107" s="7">
        <f t="shared" si="8"/>
        <v>3042.2400000000002</v>
      </c>
      <c r="E107" s="8">
        <f t="shared" si="5"/>
        <v>43161.78</v>
      </c>
      <c r="F107" s="9">
        <f t="shared" si="6"/>
        <v>0.39237981818181816</v>
      </c>
    </row>
    <row r="108" spans="1:6">
      <c r="A108" s="7">
        <f t="shared" si="7"/>
        <v>111000</v>
      </c>
      <c r="B108" s="7">
        <v>38448</v>
      </c>
      <c r="C108" s="7">
        <f t="shared" si="9"/>
        <v>2114.64</v>
      </c>
      <c r="D108" s="7">
        <f t="shared" si="8"/>
        <v>3075.84</v>
      </c>
      <c r="E108" s="8">
        <f t="shared" si="5"/>
        <v>43638.479999999996</v>
      </c>
      <c r="F108" s="9">
        <f t="shared" si="6"/>
        <v>0.39313945945945944</v>
      </c>
    </row>
    <row r="109" spans="1:6">
      <c r="A109" s="7">
        <f t="shared" si="7"/>
        <v>112000</v>
      </c>
      <c r="B109" s="7">
        <v>38868</v>
      </c>
      <c r="C109" s="7">
        <f t="shared" si="9"/>
        <v>2137.7400000000002</v>
      </c>
      <c r="D109" s="7">
        <f t="shared" si="8"/>
        <v>3109.44</v>
      </c>
      <c r="E109" s="8">
        <f t="shared" si="5"/>
        <v>44115.18</v>
      </c>
      <c r="F109" s="9">
        <f t="shared" si="6"/>
        <v>0.39388553571428569</v>
      </c>
    </row>
    <row r="110" spans="1:6">
      <c r="A110" s="7">
        <f t="shared" si="7"/>
        <v>113000</v>
      </c>
      <c r="B110" s="7">
        <v>39288</v>
      </c>
      <c r="C110" s="7">
        <f t="shared" si="9"/>
        <v>2160.84</v>
      </c>
      <c r="D110" s="7">
        <f t="shared" si="8"/>
        <v>3143.04</v>
      </c>
      <c r="E110" s="8">
        <f t="shared" si="5"/>
        <v>44591.88</v>
      </c>
      <c r="F110" s="9">
        <f t="shared" si="6"/>
        <v>0.39461840707964602</v>
      </c>
    </row>
    <row r="111" spans="1:6">
      <c r="A111" s="7">
        <f t="shared" si="7"/>
        <v>114000</v>
      </c>
      <c r="B111" s="7">
        <v>39708</v>
      </c>
      <c r="C111" s="7">
        <f t="shared" si="9"/>
        <v>2183.94</v>
      </c>
      <c r="D111" s="7">
        <f t="shared" si="8"/>
        <v>3176.64</v>
      </c>
      <c r="E111" s="8">
        <f t="shared" si="5"/>
        <v>45068.58</v>
      </c>
      <c r="F111" s="9">
        <f t="shared" si="6"/>
        <v>0.39533842105263162</v>
      </c>
    </row>
    <row r="112" spans="1:6">
      <c r="A112" s="7">
        <f t="shared" si="7"/>
        <v>115000</v>
      </c>
      <c r="B112" s="7">
        <v>40128</v>
      </c>
      <c r="C112" s="7">
        <f t="shared" si="9"/>
        <v>2207.04</v>
      </c>
      <c r="D112" s="7">
        <f t="shared" si="8"/>
        <v>3210.2400000000002</v>
      </c>
      <c r="E112" s="8">
        <f t="shared" si="5"/>
        <v>45545.279999999999</v>
      </c>
      <c r="F112" s="9">
        <f t="shared" si="6"/>
        <v>0.39604591304347825</v>
      </c>
    </row>
    <row r="113" spans="1:6">
      <c r="A113" s="7">
        <f t="shared" si="7"/>
        <v>116000</v>
      </c>
      <c r="B113" s="7">
        <v>40548</v>
      </c>
      <c r="C113" s="7">
        <f t="shared" si="9"/>
        <v>2230.14</v>
      </c>
      <c r="D113" s="7">
        <f t="shared" si="8"/>
        <v>3243.84</v>
      </c>
      <c r="E113" s="8">
        <f t="shared" si="5"/>
        <v>46021.979999999996</v>
      </c>
      <c r="F113" s="9">
        <f t="shared" si="6"/>
        <v>0.39674120689655168</v>
      </c>
    </row>
    <row r="114" spans="1:6">
      <c r="A114" s="7">
        <f t="shared" si="7"/>
        <v>117000</v>
      </c>
      <c r="B114" s="7">
        <v>40968</v>
      </c>
      <c r="C114" s="7">
        <f t="shared" si="9"/>
        <v>2253.2400000000002</v>
      </c>
      <c r="D114" s="7">
        <f t="shared" si="8"/>
        <v>3277.44</v>
      </c>
      <c r="E114" s="8">
        <f t="shared" si="5"/>
        <v>46498.68</v>
      </c>
      <c r="F114" s="9">
        <f t="shared" si="6"/>
        <v>0.39742461538461538</v>
      </c>
    </row>
    <row r="115" spans="1:6">
      <c r="A115" s="7">
        <f t="shared" si="7"/>
        <v>118000</v>
      </c>
      <c r="B115" s="7">
        <v>41388</v>
      </c>
      <c r="C115" s="7">
        <f t="shared" si="9"/>
        <v>2276.34</v>
      </c>
      <c r="D115" s="7">
        <f t="shared" si="8"/>
        <v>3311.04</v>
      </c>
      <c r="E115" s="8">
        <f t="shared" si="5"/>
        <v>46975.38</v>
      </c>
      <c r="F115" s="9">
        <f t="shared" si="6"/>
        <v>0.39809644067796607</v>
      </c>
    </row>
    <row r="116" spans="1:6">
      <c r="A116" s="7">
        <f t="shared" si="7"/>
        <v>119000</v>
      </c>
      <c r="B116" s="7">
        <v>41808</v>
      </c>
      <c r="C116" s="7">
        <f t="shared" si="9"/>
        <v>2299.44</v>
      </c>
      <c r="D116" s="7">
        <f t="shared" si="8"/>
        <v>3344.64</v>
      </c>
      <c r="E116" s="8">
        <f t="shared" si="5"/>
        <v>47452.08</v>
      </c>
      <c r="F116" s="9">
        <f t="shared" si="6"/>
        <v>0.39875697478991601</v>
      </c>
    </row>
    <row r="117" spans="1:6">
      <c r="A117" s="7">
        <f t="shared" si="7"/>
        <v>120000</v>
      </c>
      <c r="B117" s="7">
        <v>42228</v>
      </c>
      <c r="C117" s="7">
        <f t="shared" si="9"/>
        <v>2322.54</v>
      </c>
      <c r="D117" s="7">
        <f t="shared" si="8"/>
        <v>3378.2400000000002</v>
      </c>
      <c r="E117" s="8">
        <f t="shared" si="5"/>
        <v>47928.78</v>
      </c>
      <c r="F117" s="9">
        <f t="shared" si="6"/>
        <v>0.3994065</v>
      </c>
    </row>
    <row r="118" spans="1:6">
      <c r="A118" s="7">
        <f t="shared" si="7"/>
        <v>121000</v>
      </c>
      <c r="B118" s="7">
        <v>42648</v>
      </c>
      <c r="C118" s="7">
        <f t="shared" si="9"/>
        <v>2345.64</v>
      </c>
      <c r="D118" s="7">
        <f t="shared" si="8"/>
        <v>3411.84</v>
      </c>
      <c r="E118" s="8">
        <f t="shared" si="5"/>
        <v>48405.479999999996</v>
      </c>
      <c r="F118" s="9">
        <f t="shared" si="6"/>
        <v>0.40004528925619831</v>
      </c>
    </row>
    <row r="119" spans="1:6">
      <c r="A119" s="7">
        <f t="shared" si="7"/>
        <v>122000</v>
      </c>
      <c r="B119" s="7">
        <v>43068</v>
      </c>
      <c r="C119" s="7">
        <f t="shared" si="9"/>
        <v>2368.7400000000002</v>
      </c>
      <c r="D119" s="7">
        <f t="shared" si="8"/>
        <v>3445.44</v>
      </c>
      <c r="E119" s="8">
        <f t="shared" si="5"/>
        <v>48882.18</v>
      </c>
      <c r="F119" s="9">
        <f t="shared" si="6"/>
        <v>0.40067360655737705</v>
      </c>
    </row>
    <row r="120" spans="1:6">
      <c r="A120" s="7">
        <f t="shared" si="7"/>
        <v>123000</v>
      </c>
      <c r="B120" s="7">
        <v>43488</v>
      </c>
      <c r="C120" s="7">
        <f t="shared" si="9"/>
        <v>2391.84</v>
      </c>
      <c r="D120" s="7">
        <f t="shared" si="8"/>
        <v>3479.04</v>
      </c>
      <c r="E120" s="8">
        <f t="shared" si="5"/>
        <v>49358.879999999997</v>
      </c>
      <c r="F120" s="9">
        <f t="shared" si="6"/>
        <v>0.40129170731707314</v>
      </c>
    </row>
    <row r="121" spans="1:6">
      <c r="A121" s="7">
        <f t="shared" si="7"/>
        <v>124000</v>
      </c>
      <c r="B121" s="7">
        <v>43908</v>
      </c>
      <c r="C121" s="7">
        <f t="shared" si="9"/>
        <v>2414.94</v>
      </c>
      <c r="D121" s="7">
        <f t="shared" si="8"/>
        <v>3512.64</v>
      </c>
      <c r="E121" s="8">
        <f t="shared" si="5"/>
        <v>49835.58</v>
      </c>
      <c r="F121" s="9">
        <f t="shared" si="6"/>
        <v>0.40189983870967744</v>
      </c>
    </row>
    <row r="122" spans="1:6">
      <c r="A122" s="7">
        <f t="shared" si="7"/>
        <v>125000</v>
      </c>
      <c r="B122" s="7">
        <v>44328</v>
      </c>
      <c r="C122" s="7">
        <f t="shared" si="9"/>
        <v>2438.04</v>
      </c>
      <c r="D122" s="7">
        <f t="shared" si="8"/>
        <v>3546.2400000000002</v>
      </c>
      <c r="E122" s="8">
        <f t="shared" si="5"/>
        <v>50312.28</v>
      </c>
      <c r="F122" s="9">
        <f t="shared" si="6"/>
        <v>0.40249824000000001</v>
      </c>
    </row>
    <row r="123" spans="1:6">
      <c r="A123" s="7">
        <f t="shared" si="7"/>
        <v>126000</v>
      </c>
      <c r="B123" s="7">
        <v>44748</v>
      </c>
      <c r="C123" s="7">
        <f t="shared" si="9"/>
        <v>2461.14</v>
      </c>
      <c r="D123" s="7">
        <f t="shared" si="8"/>
        <v>3579.84</v>
      </c>
      <c r="E123" s="8">
        <f t="shared" si="5"/>
        <v>50788.979999999996</v>
      </c>
      <c r="F123" s="9">
        <f t="shared" si="6"/>
        <v>0.40308714285714281</v>
      </c>
    </row>
    <row r="124" spans="1:6">
      <c r="A124" s="7">
        <f t="shared" si="7"/>
        <v>127000</v>
      </c>
      <c r="B124" s="7">
        <v>45168</v>
      </c>
      <c r="C124" s="7">
        <f t="shared" si="9"/>
        <v>2484.2400000000002</v>
      </c>
      <c r="D124" s="7">
        <f t="shared" si="8"/>
        <v>3613.44</v>
      </c>
      <c r="E124" s="8">
        <f t="shared" si="5"/>
        <v>51265.68</v>
      </c>
      <c r="F124" s="9">
        <f t="shared" si="6"/>
        <v>0.40366677165354331</v>
      </c>
    </row>
    <row r="125" spans="1:6">
      <c r="A125" s="7">
        <f t="shared" si="7"/>
        <v>128000</v>
      </c>
      <c r="B125" s="7">
        <v>45588</v>
      </c>
      <c r="C125" s="7">
        <f t="shared" si="9"/>
        <v>2507.34</v>
      </c>
      <c r="D125" s="7">
        <f t="shared" si="8"/>
        <v>3647.04</v>
      </c>
      <c r="E125" s="8">
        <f t="shared" si="5"/>
        <v>51742.38</v>
      </c>
      <c r="F125" s="9">
        <f t="shared" si="6"/>
        <v>0.40423734374999998</v>
      </c>
    </row>
    <row r="126" spans="1:6">
      <c r="A126" s="7">
        <f t="shared" si="7"/>
        <v>129000</v>
      </c>
      <c r="B126" s="7">
        <v>46008</v>
      </c>
      <c r="C126" s="7">
        <f t="shared" si="9"/>
        <v>2530.44</v>
      </c>
      <c r="D126" s="7">
        <f t="shared" si="8"/>
        <v>3680.64</v>
      </c>
      <c r="E126" s="8">
        <f t="shared" si="5"/>
        <v>52219.08</v>
      </c>
      <c r="F126" s="9">
        <f t="shared" si="6"/>
        <v>0.4047990697674419</v>
      </c>
    </row>
    <row r="127" spans="1:6">
      <c r="A127" s="7">
        <f t="shared" si="7"/>
        <v>130000</v>
      </c>
      <c r="B127" s="7">
        <v>46428</v>
      </c>
      <c r="C127" s="7">
        <f t="shared" si="9"/>
        <v>2553.54</v>
      </c>
      <c r="D127" s="7">
        <f t="shared" si="8"/>
        <v>3714.2400000000002</v>
      </c>
      <c r="E127" s="8">
        <f t="shared" si="5"/>
        <v>52695.78</v>
      </c>
      <c r="F127" s="9">
        <f t="shared" si="6"/>
        <v>0.40535215384615386</v>
      </c>
    </row>
    <row r="128" spans="1:6">
      <c r="A128" s="7">
        <f t="shared" si="7"/>
        <v>131000</v>
      </c>
      <c r="B128" s="7">
        <v>46848</v>
      </c>
      <c r="C128" s="7">
        <f t="shared" si="9"/>
        <v>2576.64</v>
      </c>
      <c r="D128" s="7">
        <f t="shared" si="8"/>
        <v>3747.84</v>
      </c>
      <c r="E128" s="8">
        <f t="shared" si="5"/>
        <v>53172.479999999996</v>
      </c>
      <c r="F128" s="9">
        <f t="shared" si="6"/>
        <v>0.40589679389312971</v>
      </c>
    </row>
    <row r="129" spans="1:6">
      <c r="A129" s="7">
        <f t="shared" si="7"/>
        <v>132000</v>
      </c>
      <c r="B129" s="7">
        <v>47268</v>
      </c>
      <c r="C129" s="7">
        <f t="shared" si="9"/>
        <v>2599.7400000000002</v>
      </c>
      <c r="D129" s="7">
        <f t="shared" si="8"/>
        <v>3781.44</v>
      </c>
      <c r="E129" s="8">
        <f t="shared" si="5"/>
        <v>53649.18</v>
      </c>
      <c r="F129" s="9">
        <f t="shared" si="6"/>
        <v>0.40643318181818183</v>
      </c>
    </row>
    <row r="130" spans="1:6">
      <c r="A130" s="7">
        <f t="shared" si="7"/>
        <v>133000</v>
      </c>
      <c r="B130" s="7">
        <v>47688</v>
      </c>
      <c r="C130" s="7">
        <f t="shared" si="9"/>
        <v>2622.84</v>
      </c>
      <c r="D130" s="7">
        <f t="shared" si="8"/>
        <v>3815.04</v>
      </c>
      <c r="E130" s="8">
        <f t="shared" si="5"/>
        <v>54125.88</v>
      </c>
      <c r="F130" s="9">
        <f t="shared" si="6"/>
        <v>0.40696150375939849</v>
      </c>
    </row>
    <row r="131" spans="1:6">
      <c r="A131" s="7">
        <f t="shared" si="7"/>
        <v>134000</v>
      </c>
      <c r="B131" s="7">
        <v>48108</v>
      </c>
      <c r="C131" s="7">
        <f t="shared" si="9"/>
        <v>2645.94</v>
      </c>
      <c r="D131" s="7">
        <f t="shared" si="8"/>
        <v>3848.64</v>
      </c>
      <c r="E131" s="8">
        <f t="shared" si="5"/>
        <v>54602.58</v>
      </c>
      <c r="F131" s="9">
        <f t="shared" si="6"/>
        <v>0.40748194029850748</v>
      </c>
    </row>
    <row r="132" spans="1:6">
      <c r="A132" s="7">
        <f t="shared" si="7"/>
        <v>135000</v>
      </c>
      <c r="B132" s="7">
        <v>48528</v>
      </c>
      <c r="C132" s="7">
        <f t="shared" si="9"/>
        <v>2669.04</v>
      </c>
      <c r="D132" s="7">
        <f t="shared" si="8"/>
        <v>3882.2400000000002</v>
      </c>
      <c r="E132" s="8">
        <f t="shared" si="5"/>
        <v>55079.28</v>
      </c>
      <c r="F132" s="9">
        <f t="shared" si="6"/>
        <v>0.40799466666666667</v>
      </c>
    </row>
    <row r="133" spans="1:6">
      <c r="A133" s="7">
        <f t="shared" si="7"/>
        <v>136000</v>
      </c>
      <c r="B133" s="7">
        <v>48948</v>
      </c>
      <c r="C133" s="7">
        <f t="shared" si="9"/>
        <v>2692.14</v>
      </c>
      <c r="D133" s="7">
        <f t="shared" si="8"/>
        <v>3915.84</v>
      </c>
      <c r="E133" s="8">
        <f t="shared" ref="E133:E196" si="10">SUM(B133:D133)</f>
        <v>55555.979999999996</v>
      </c>
      <c r="F133" s="9">
        <f t="shared" ref="F133:F196" si="11">E133/A133</f>
        <v>0.40849985294117647</v>
      </c>
    </row>
    <row r="134" spans="1:6">
      <c r="A134" s="7">
        <f t="shared" ref="A134:A197" si="12">A133+1000</f>
        <v>137000</v>
      </c>
      <c r="B134" s="7">
        <v>49368</v>
      </c>
      <c r="C134" s="7">
        <f t="shared" si="9"/>
        <v>2715.2400000000002</v>
      </c>
      <c r="D134" s="7">
        <f t="shared" ref="D134:D197" si="13">B134*D$3</f>
        <v>3949.44</v>
      </c>
      <c r="E134" s="8">
        <f t="shared" si="10"/>
        <v>56032.68</v>
      </c>
      <c r="F134" s="9">
        <f t="shared" si="11"/>
        <v>0.40899766423357664</v>
      </c>
    </row>
    <row r="135" spans="1:6">
      <c r="A135" s="7">
        <f t="shared" si="12"/>
        <v>138000</v>
      </c>
      <c r="B135" s="7">
        <v>49788</v>
      </c>
      <c r="C135" s="7">
        <f t="shared" si="9"/>
        <v>2738.34</v>
      </c>
      <c r="D135" s="7">
        <f t="shared" si="13"/>
        <v>3983.04</v>
      </c>
      <c r="E135" s="8">
        <f t="shared" si="10"/>
        <v>56509.38</v>
      </c>
      <c r="F135" s="9">
        <f t="shared" si="11"/>
        <v>0.40948826086956519</v>
      </c>
    </row>
    <row r="136" spans="1:6">
      <c r="A136" s="7">
        <f t="shared" si="12"/>
        <v>139000</v>
      </c>
      <c r="B136" s="7">
        <v>50208</v>
      </c>
      <c r="C136" s="7">
        <f t="shared" si="9"/>
        <v>2761.44</v>
      </c>
      <c r="D136" s="7">
        <f t="shared" si="13"/>
        <v>4016.64</v>
      </c>
      <c r="E136" s="8">
        <f t="shared" si="10"/>
        <v>56986.080000000002</v>
      </c>
      <c r="F136" s="9">
        <f t="shared" si="11"/>
        <v>0.40997179856115107</v>
      </c>
    </row>
    <row r="137" spans="1:6">
      <c r="A137" s="7">
        <f t="shared" si="12"/>
        <v>140000</v>
      </c>
      <c r="B137" s="7">
        <v>50628</v>
      </c>
      <c r="C137" s="7">
        <f t="shared" si="9"/>
        <v>2784.54</v>
      </c>
      <c r="D137" s="7">
        <f t="shared" si="13"/>
        <v>4050.2400000000002</v>
      </c>
      <c r="E137" s="8">
        <f t="shared" si="10"/>
        <v>57462.78</v>
      </c>
      <c r="F137" s="9">
        <f t="shared" si="11"/>
        <v>0.41044842857142855</v>
      </c>
    </row>
    <row r="138" spans="1:6">
      <c r="A138" s="7">
        <f t="shared" si="12"/>
        <v>141000</v>
      </c>
      <c r="B138" s="7">
        <v>51048</v>
      </c>
      <c r="C138" s="7">
        <f t="shared" si="9"/>
        <v>2807.64</v>
      </c>
      <c r="D138" s="7">
        <f t="shared" si="13"/>
        <v>4083.84</v>
      </c>
      <c r="E138" s="8">
        <f t="shared" si="10"/>
        <v>57939.479999999996</v>
      </c>
      <c r="F138" s="9">
        <f t="shared" si="11"/>
        <v>0.41091829787234041</v>
      </c>
    </row>
    <row r="139" spans="1:6">
      <c r="A139" s="7">
        <f t="shared" si="12"/>
        <v>142000</v>
      </c>
      <c r="B139" s="7">
        <v>51468</v>
      </c>
      <c r="C139" s="7">
        <f t="shared" si="9"/>
        <v>2830.7400000000002</v>
      </c>
      <c r="D139" s="7">
        <f t="shared" si="13"/>
        <v>4117.4400000000005</v>
      </c>
      <c r="E139" s="8">
        <f t="shared" si="10"/>
        <v>58416.18</v>
      </c>
      <c r="F139" s="9">
        <f t="shared" si="11"/>
        <v>0.41138154929577464</v>
      </c>
    </row>
    <row r="140" spans="1:6">
      <c r="A140" s="7">
        <f t="shared" si="12"/>
        <v>143000</v>
      </c>
      <c r="B140" s="7">
        <v>51888</v>
      </c>
      <c r="C140" s="7">
        <f t="shared" si="9"/>
        <v>2853.84</v>
      </c>
      <c r="D140" s="7">
        <f t="shared" si="13"/>
        <v>4151.04</v>
      </c>
      <c r="E140" s="8">
        <f t="shared" si="10"/>
        <v>58892.88</v>
      </c>
      <c r="F140" s="9">
        <f t="shared" si="11"/>
        <v>0.41183832167832168</v>
      </c>
    </row>
    <row r="141" spans="1:6">
      <c r="A141" s="7">
        <f t="shared" si="12"/>
        <v>144000</v>
      </c>
      <c r="B141" s="7">
        <v>52308</v>
      </c>
      <c r="C141" s="7">
        <f t="shared" si="9"/>
        <v>2876.94</v>
      </c>
      <c r="D141" s="7">
        <f t="shared" si="13"/>
        <v>4184.6400000000003</v>
      </c>
      <c r="E141" s="8">
        <f t="shared" si="10"/>
        <v>59369.58</v>
      </c>
      <c r="F141" s="9">
        <f t="shared" si="11"/>
        <v>0.41228875000000004</v>
      </c>
    </row>
    <row r="142" spans="1:6">
      <c r="A142" s="7">
        <f t="shared" si="12"/>
        <v>145000</v>
      </c>
      <c r="B142" s="7">
        <v>52728</v>
      </c>
      <c r="C142" s="7">
        <f t="shared" si="9"/>
        <v>2900.04</v>
      </c>
      <c r="D142" s="7">
        <f t="shared" si="13"/>
        <v>4218.24</v>
      </c>
      <c r="E142" s="8">
        <f t="shared" si="10"/>
        <v>59846.28</v>
      </c>
      <c r="F142" s="9">
        <f t="shared" si="11"/>
        <v>0.41273296551724137</v>
      </c>
    </row>
    <row r="143" spans="1:6">
      <c r="A143" s="7">
        <f t="shared" si="12"/>
        <v>146000</v>
      </c>
      <c r="B143" s="7">
        <v>53148</v>
      </c>
      <c r="C143" s="7">
        <f t="shared" si="9"/>
        <v>2923.14</v>
      </c>
      <c r="D143" s="7">
        <f t="shared" si="13"/>
        <v>4251.84</v>
      </c>
      <c r="E143" s="8">
        <f t="shared" si="10"/>
        <v>60322.979999999996</v>
      </c>
      <c r="F143" s="9">
        <f t="shared" si="11"/>
        <v>0.41317109589041096</v>
      </c>
    </row>
    <row r="144" spans="1:6">
      <c r="A144" s="7">
        <f t="shared" si="12"/>
        <v>147000</v>
      </c>
      <c r="B144" s="7">
        <v>53568</v>
      </c>
      <c r="C144" s="7">
        <f t="shared" si="9"/>
        <v>2946.2400000000002</v>
      </c>
      <c r="D144" s="7">
        <f t="shared" si="13"/>
        <v>4285.4400000000005</v>
      </c>
      <c r="E144" s="8">
        <f t="shared" si="10"/>
        <v>60799.68</v>
      </c>
      <c r="F144" s="9">
        <f t="shared" si="11"/>
        <v>0.41360326530612246</v>
      </c>
    </row>
    <row r="145" spans="1:6">
      <c r="A145" s="7">
        <f t="shared" si="12"/>
        <v>148000</v>
      </c>
      <c r="B145" s="7">
        <v>53988</v>
      </c>
      <c r="C145" s="7">
        <f t="shared" si="9"/>
        <v>2969.34</v>
      </c>
      <c r="D145" s="7">
        <f t="shared" si="13"/>
        <v>4319.04</v>
      </c>
      <c r="E145" s="8">
        <f t="shared" si="10"/>
        <v>61276.38</v>
      </c>
      <c r="F145" s="9">
        <f t="shared" si="11"/>
        <v>0.4140295945945946</v>
      </c>
    </row>
    <row r="146" spans="1:6">
      <c r="A146" s="7">
        <f t="shared" si="12"/>
        <v>149000</v>
      </c>
      <c r="B146" s="7">
        <v>54408</v>
      </c>
      <c r="C146" s="7">
        <f t="shared" si="9"/>
        <v>2992.44</v>
      </c>
      <c r="D146" s="7">
        <f t="shared" si="13"/>
        <v>4352.6400000000003</v>
      </c>
      <c r="E146" s="8">
        <f t="shared" si="10"/>
        <v>61753.08</v>
      </c>
      <c r="F146" s="9">
        <f t="shared" si="11"/>
        <v>0.41445020134228189</v>
      </c>
    </row>
    <row r="147" spans="1:6">
      <c r="A147" s="7">
        <f t="shared" si="12"/>
        <v>150000</v>
      </c>
      <c r="B147" s="7">
        <v>54828</v>
      </c>
      <c r="C147" s="7">
        <f t="shared" ref="C147:C210" si="14">B147*C$3</f>
        <v>3015.54</v>
      </c>
      <c r="D147" s="7">
        <f t="shared" si="13"/>
        <v>4386.24</v>
      </c>
      <c r="E147" s="8">
        <f t="shared" si="10"/>
        <v>62229.78</v>
      </c>
      <c r="F147" s="9">
        <f t="shared" si="11"/>
        <v>0.41486519999999999</v>
      </c>
    </row>
    <row r="148" spans="1:6">
      <c r="A148" s="7">
        <f t="shared" si="12"/>
        <v>151000</v>
      </c>
      <c r="B148" s="7">
        <v>55248</v>
      </c>
      <c r="C148" s="7">
        <f t="shared" si="14"/>
        <v>3038.64</v>
      </c>
      <c r="D148" s="7">
        <f t="shared" si="13"/>
        <v>4419.84</v>
      </c>
      <c r="E148" s="8">
        <f t="shared" si="10"/>
        <v>62706.479999999996</v>
      </c>
      <c r="F148" s="9">
        <f t="shared" si="11"/>
        <v>0.41527470198675492</v>
      </c>
    </row>
    <row r="149" spans="1:6">
      <c r="A149" s="7">
        <f t="shared" si="12"/>
        <v>152000</v>
      </c>
      <c r="B149" s="7">
        <v>55668</v>
      </c>
      <c r="C149" s="7">
        <f t="shared" si="14"/>
        <v>3061.7400000000002</v>
      </c>
      <c r="D149" s="7">
        <f t="shared" si="13"/>
        <v>4453.4400000000005</v>
      </c>
      <c r="E149" s="8">
        <f t="shared" si="10"/>
        <v>63183.18</v>
      </c>
      <c r="F149" s="9">
        <f t="shared" si="11"/>
        <v>0.41567881578947369</v>
      </c>
    </row>
    <row r="150" spans="1:6">
      <c r="A150" s="7">
        <f t="shared" si="12"/>
        <v>153000</v>
      </c>
      <c r="B150" s="7">
        <v>56088</v>
      </c>
      <c r="C150" s="7">
        <f t="shared" si="14"/>
        <v>3084.84</v>
      </c>
      <c r="D150" s="7">
        <f t="shared" si="13"/>
        <v>4487.04</v>
      </c>
      <c r="E150" s="8">
        <f t="shared" si="10"/>
        <v>63659.88</v>
      </c>
      <c r="F150" s="9">
        <f t="shared" si="11"/>
        <v>0.4160776470588235</v>
      </c>
    </row>
    <row r="151" spans="1:6">
      <c r="A151" s="7">
        <f t="shared" si="12"/>
        <v>154000</v>
      </c>
      <c r="B151" s="7">
        <v>56508</v>
      </c>
      <c r="C151" s="7">
        <f t="shared" si="14"/>
        <v>3107.94</v>
      </c>
      <c r="D151" s="7">
        <f t="shared" si="13"/>
        <v>4520.6400000000003</v>
      </c>
      <c r="E151" s="8">
        <f t="shared" si="10"/>
        <v>64136.58</v>
      </c>
      <c r="F151" s="9">
        <f t="shared" si="11"/>
        <v>0.41647129870129873</v>
      </c>
    </row>
    <row r="152" spans="1:6">
      <c r="A152" s="7">
        <f t="shared" si="12"/>
        <v>155000</v>
      </c>
      <c r="B152" s="7">
        <v>56928</v>
      </c>
      <c r="C152" s="7">
        <f t="shared" si="14"/>
        <v>3131.04</v>
      </c>
      <c r="D152" s="7">
        <f t="shared" si="13"/>
        <v>4554.24</v>
      </c>
      <c r="E152" s="8">
        <f t="shared" si="10"/>
        <v>64613.279999999999</v>
      </c>
      <c r="F152" s="9">
        <f t="shared" si="11"/>
        <v>0.41685987096774191</v>
      </c>
    </row>
    <row r="153" spans="1:6">
      <c r="A153" s="7">
        <f t="shared" si="12"/>
        <v>156000</v>
      </c>
      <c r="B153" s="7">
        <v>57348</v>
      </c>
      <c r="C153" s="7">
        <f t="shared" si="14"/>
        <v>3154.14</v>
      </c>
      <c r="D153" s="7">
        <f t="shared" si="13"/>
        <v>4587.84</v>
      </c>
      <c r="E153" s="8">
        <f t="shared" si="10"/>
        <v>65089.979999999996</v>
      </c>
      <c r="F153" s="9">
        <f t="shared" si="11"/>
        <v>0.41724346153846154</v>
      </c>
    </row>
    <row r="154" spans="1:6">
      <c r="A154" s="7">
        <f t="shared" si="12"/>
        <v>157000</v>
      </c>
      <c r="B154" s="7">
        <v>57768</v>
      </c>
      <c r="C154" s="7">
        <f t="shared" si="14"/>
        <v>3177.2400000000002</v>
      </c>
      <c r="D154" s="7">
        <f t="shared" si="13"/>
        <v>4621.4400000000005</v>
      </c>
      <c r="E154" s="8">
        <f t="shared" si="10"/>
        <v>65566.679999999993</v>
      </c>
      <c r="F154" s="9">
        <f t="shared" si="11"/>
        <v>0.41762216560509552</v>
      </c>
    </row>
    <row r="155" spans="1:6">
      <c r="A155" s="7">
        <f t="shared" si="12"/>
        <v>158000</v>
      </c>
      <c r="B155" s="7">
        <v>58188</v>
      </c>
      <c r="C155" s="7">
        <f t="shared" si="14"/>
        <v>3200.34</v>
      </c>
      <c r="D155" s="7">
        <f t="shared" si="13"/>
        <v>4655.04</v>
      </c>
      <c r="E155" s="8">
        <f t="shared" si="10"/>
        <v>66043.37999999999</v>
      </c>
      <c r="F155" s="9">
        <f t="shared" si="11"/>
        <v>0.41799607594936705</v>
      </c>
    </row>
    <row r="156" spans="1:6">
      <c r="A156" s="7">
        <f t="shared" si="12"/>
        <v>159000</v>
      </c>
      <c r="B156" s="7">
        <v>58608</v>
      </c>
      <c r="C156" s="7">
        <f t="shared" si="14"/>
        <v>3223.44</v>
      </c>
      <c r="D156" s="7">
        <f t="shared" si="13"/>
        <v>4688.6400000000003</v>
      </c>
      <c r="E156" s="8">
        <f t="shared" si="10"/>
        <v>66520.08</v>
      </c>
      <c r="F156" s="9">
        <f t="shared" si="11"/>
        <v>0.41836528301886794</v>
      </c>
    </row>
    <row r="157" spans="1:6">
      <c r="A157" s="7">
        <f t="shared" si="12"/>
        <v>160000</v>
      </c>
      <c r="B157" s="7">
        <v>59028</v>
      </c>
      <c r="C157" s="7">
        <f t="shared" si="14"/>
        <v>3246.54</v>
      </c>
      <c r="D157" s="7">
        <f t="shared" si="13"/>
        <v>4722.24</v>
      </c>
      <c r="E157" s="8">
        <f t="shared" si="10"/>
        <v>66996.78</v>
      </c>
      <c r="F157" s="9">
        <f t="shared" si="11"/>
        <v>0.41872987499999997</v>
      </c>
    </row>
    <row r="158" spans="1:6">
      <c r="A158" s="7">
        <f t="shared" si="12"/>
        <v>161000</v>
      </c>
      <c r="B158" s="7">
        <v>59448</v>
      </c>
      <c r="C158" s="7">
        <f t="shared" si="14"/>
        <v>3269.64</v>
      </c>
      <c r="D158" s="7">
        <f t="shared" si="13"/>
        <v>4755.84</v>
      </c>
      <c r="E158" s="8">
        <f t="shared" si="10"/>
        <v>67473.48</v>
      </c>
      <c r="F158" s="9">
        <f t="shared" si="11"/>
        <v>0.4190899378881987</v>
      </c>
    </row>
    <row r="159" spans="1:6">
      <c r="A159" s="7">
        <f t="shared" si="12"/>
        <v>162000</v>
      </c>
      <c r="B159" s="7">
        <v>59868</v>
      </c>
      <c r="C159" s="7">
        <f t="shared" si="14"/>
        <v>3292.7400000000002</v>
      </c>
      <c r="D159" s="7">
        <f t="shared" si="13"/>
        <v>4789.4400000000005</v>
      </c>
      <c r="E159" s="8">
        <f t="shared" si="10"/>
        <v>67950.179999999993</v>
      </c>
      <c r="F159" s="9">
        <f t="shared" si="11"/>
        <v>0.41944555555555552</v>
      </c>
    </row>
    <row r="160" spans="1:6">
      <c r="A160" s="7">
        <f t="shared" si="12"/>
        <v>163000</v>
      </c>
      <c r="B160" s="7">
        <v>60288</v>
      </c>
      <c r="C160" s="7">
        <f t="shared" si="14"/>
        <v>3315.84</v>
      </c>
      <c r="D160" s="7">
        <f t="shared" si="13"/>
        <v>4823.04</v>
      </c>
      <c r="E160" s="8">
        <f t="shared" si="10"/>
        <v>68426.87999999999</v>
      </c>
      <c r="F160" s="9">
        <f t="shared" si="11"/>
        <v>0.41979680981595086</v>
      </c>
    </row>
    <row r="161" spans="1:6">
      <c r="A161" s="7">
        <f t="shared" si="12"/>
        <v>164000</v>
      </c>
      <c r="B161" s="7">
        <v>60708</v>
      </c>
      <c r="C161" s="7">
        <f t="shared" si="14"/>
        <v>3338.94</v>
      </c>
      <c r="D161" s="7">
        <f t="shared" si="13"/>
        <v>4856.6400000000003</v>
      </c>
      <c r="E161" s="8">
        <f t="shared" si="10"/>
        <v>68903.58</v>
      </c>
      <c r="F161" s="9">
        <f t="shared" si="11"/>
        <v>0.42014378048780487</v>
      </c>
    </row>
    <row r="162" spans="1:6">
      <c r="A162" s="7">
        <f t="shared" si="12"/>
        <v>165000</v>
      </c>
      <c r="B162" s="7">
        <v>61128</v>
      </c>
      <c r="C162" s="7">
        <f t="shared" si="14"/>
        <v>3362.04</v>
      </c>
      <c r="D162" s="7">
        <f t="shared" si="13"/>
        <v>4890.24</v>
      </c>
      <c r="E162" s="8">
        <f t="shared" si="10"/>
        <v>69380.28</v>
      </c>
      <c r="F162" s="9">
        <f t="shared" si="11"/>
        <v>0.42048654545454545</v>
      </c>
    </row>
    <row r="163" spans="1:6">
      <c r="A163" s="7">
        <f t="shared" si="12"/>
        <v>166000</v>
      </c>
      <c r="B163" s="7">
        <v>61548</v>
      </c>
      <c r="C163" s="7">
        <f t="shared" si="14"/>
        <v>3385.14</v>
      </c>
      <c r="D163" s="7">
        <f t="shared" si="13"/>
        <v>4923.84</v>
      </c>
      <c r="E163" s="8">
        <f t="shared" si="10"/>
        <v>69856.98</v>
      </c>
      <c r="F163" s="9">
        <f t="shared" si="11"/>
        <v>0.42082518072289155</v>
      </c>
    </row>
    <row r="164" spans="1:6">
      <c r="A164" s="7">
        <f t="shared" si="12"/>
        <v>167000</v>
      </c>
      <c r="B164" s="7">
        <v>61968</v>
      </c>
      <c r="C164" s="7">
        <f t="shared" si="14"/>
        <v>3408.2400000000002</v>
      </c>
      <c r="D164" s="7">
        <f t="shared" si="13"/>
        <v>4957.4400000000005</v>
      </c>
      <c r="E164" s="8">
        <f t="shared" si="10"/>
        <v>70333.679999999993</v>
      </c>
      <c r="F164" s="9">
        <f t="shared" si="11"/>
        <v>0.42115976047904186</v>
      </c>
    </row>
    <row r="165" spans="1:6">
      <c r="A165" s="7">
        <f t="shared" si="12"/>
        <v>168000</v>
      </c>
      <c r="B165" s="7">
        <v>62388</v>
      </c>
      <c r="C165" s="7">
        <f t="shared" si="14"/>
        <v>3431.34</v>
      </c>
      <c r="D165" s="7">
        <f t="shared" si="13"/>
        <v>4991.04</v>
      </c>
      <c r="E165" s="8">
        <f t="shared" si="10"/>
        <v>70810.37999999999</v>
      </c>
      <c r="F165" s="9">
        <f t="shared" si="11"/>
        <v>0.4214903571428571</v>
      </c>
    </row>
    <row r="166" spans="1:6">
      <c r="A166" s="7">
        <f t="shared" si="12"/>
        <v>169000</v>
      </c>
      <c r="B166" s="7">
        <v>62808</v>
      </c>
      <c r="C166" s="7">
        <f t="shared" si="14"/>
        <v>3454.44</v>
      </c>
      <c r="D166" s="7">
        <f t="shared" si="13"/>
        <v>5024.6400000000003</v>
      </c>
      <c r="E166" s="8">
        <f t="shared" si="10"/>
        <v>71287.08</v>
      </c>
      <c r="F166" s="9">
        <f t="shared" si="11"/>
        <v>0.42181704142011833</v>
      </c>
    </row>
    <row r="167" spans="1:6">
      <c r="A167" s="7">
        <f t="shared" si="12"/>
        <v>170000</v>
      </c>
      <c r="B167" s="7">
        <v>63228</v>
      </c>
      <c r="C167" s="7">
        <f t="shared" si="14"/>
        <v>3477.54</v>
      </c>
      <c r="D167" s="7">
        <f t="shared" si="13"/>
        <v>5058.24</v>
      </c>
      <c r="E167" s="8">
        <f t="shared" si="10"/>
        <v>71763.78</v>
      </c>
      <c r="F167" s="9">
        <f t="shared" si="11"/>
        <v>0.42213988235294114</v>
      </c>
    </row>
    <row r="168" spans="1:6">
      <c r="A168" s="7">
        <f t="shared" si="12"/>
        <v>171000</v>
      </c>
      <c r="B168" s="7">
        <v>63648</v>
      </c>
      <c r="C168" s="7">
        <f t="shared" si="14"/>
        <v>3500.64</v>
      </c>
      <c r="D168" s="7">
        <f t="shared" si="13"/>
        <v>5091.84</v>
      </c>
      <c r="E168" s="8">
        <f t="shared" si="10"/>
        <v>72240.479999999996</v>
      </c>
      <c r="F168" s="9">
        <f t="shared" si="11"/>
        <v>0.42245894736842104</v>
      </c>
    </row>
    <row r="169" spans="1:6">
      <c r="A169" s="7">
        <f t="shared" si="12"/>
        <v>172000</v>
      </c>
      <c r="B169" s="7">
        <v>64068</v>
      </c>
      <c r="C169" s="7">
        <f t="shared" si="14"/>
        <v>3523.7400000000002</v>
      </c>
      <c r="D169" s="7">
        <f t="shared" si="13"/>
        <v>5125.4400000000005</v>
      </c>
      <c r="E169" s="8">
        <f t="shared" si="10"/>
        <v>72717.180000000008</v>
      </c>
      <c r="F169" s="9">
        <f t="shared" si="11"/>
        <v>0.42277430232558144</v>
      </c>
    </row>
    <row r="170" spans="1:6">
      <c r="A170" s="7">
        <f t="shared" si="12"/>
        <v>173000</v>
      </c>
      <c r="B170" s="7">
        <v>64488</v>
      </c>
      <c r="C170" s="7">
        <f t="shared" si="14"/>
        <v>3546.84</v>
      </c>
      <c r="D170" s="7">
        <f t="shared" si="13"/>
        <v>5159.04</v>
      </c>
      <c r="E170" s="8">
        <f t="shared" si="10"/>
        <v>73193.87999999999</v>
      </c>
      <c r="F170" s="9">
        <f t="shared" si="11"/>
        <v>0.42308601156069359</v>
      </c>
    </row>
    <row r="171" spans="1:6">
      <c r="A171" s="7">
        <f t="shared" si="12"/>
        <v>174000</v>
      </c>
      <c r="B171" s="7">
        <v>64908</v>
      </c>
      <c r="C171" s="7">
        <f t="shared" si="14"/>
        <v>3569.94</v>
      </c>
      <c r="D171" s="7">
        <f t="shared" si="13"/>
        <v>5192.6400000000003</v>
      </c>
      <c r="E171" s="8">
        <f t="shared" si="10"/>
        <v>73670.58</v>
      </c>
      <c r="F171" s="9">
        <f t="shared" si="11"/>
        <v>0.42339413793103448</v>
      </c>
    </row>
    <row r="172" spans="1:6">
      <c r="A172" s="7">
        <f t="shared" si="12"/>
        <v>175000</v>
      </c>
      <c r="B172" s="7">
        <v>65328</v>
      </c>
      <c r="C172" s="7">
        <f t="shared" si="14"/>
        <v>3593.04</v>
      </c>
      <c r="D172" s="7">
        <f t="shared" si="13"/>
        <v>5226.24</v>
      </c>
      <c r="E172" s="8">
        <f t="shared" si="10"/>
        <v>74147.28</v>
      </c>
      <c r="F172" s="9">
        <f t="shared" si="11"/>
        <v>0.42369874285714287</v>
      </c>
    </row>
    <row r="173" spans="1:6">
      <c r="A173" s="7">
        <f t="shared" si="12"/>
        <v>176000</v>
      </c>
      <c r="B173" s="7">
        <v>65748</v>
      </c>
      <c r="C173" s="7">
        <f t="shared" si="14"/>
        <v>3616.14</v>
      </c>
      <c r="D173" s="7">
        <f t="shared" si="13"/>
        <v>5259.84</v>
      </c>
      <c r="E173" s="8">
        <f t="shared" si="10"/>
        <v>74623.98</v>
      </c>
      <c r="F173" s="9">
        <f t="shared" si="11"/>
        <v>0.42399988636363634</v>
      </c>
    </row>
    <row r="174" spans="1:6">
      <c r="A174" s="7">
        <f t="shared" si="12"/>
        <v>177000</v>
      </c>
      <c r="B174" s="7">
        <v>66168</v>
      </c>
      <c r="C174" s="7">
        <f t="shared" si="14"/>
        <v>3639.2400000000002</v>
      </c>
      <c r="D174" s="7">
        <f t="shared" si="13"/>
        <v>5293.4400000000005</v>
      </c>
      <c r="E174" s="8">
        <f t="shared" si="10"/>
        <v>75100.680000000008</v>
      </c>
      <c r="F174" s="9">
        <f t="shared" si="11"/>
        <v>0.42429762711864411</v>
      </c>
    </row>
    <row r="175" spans="1:6">
      <c r="A175" s="7">
        <f t="shared" si="12"/>
        <v>178000</v>
      </c>
      <c r="B175" s="7">
        <v>66588</v>
      </c>
      <c r="C175" s="7">
        <f t="shared" si="14"/>
        <v>3662.34</v>
      </c>
      <c r="D175" s="7">
        <f t="shared" si="13"/>
        <v>5327.04</v>
      </c>
      <c r="E175" s="8">
        <f t="shared" si="10"/>
        <v>75577.37999999999</v>
      </c>
      <c r="F175" s="9">
        <f t="shared" si="11"/>
        <v>0.42459202247191008</v>
      </c>
    </row>
    <row r="176" spans="1:6">
      <c r="A176" s="7">
        <f t="shared" si="12"/>
        <v>179000</v>
      </c>
      <c r="B176" s="7">
        <v>67008</v>
      </c>
      <c r="C176" s="7">
        <f t="shared" si="14"/>
        <v>3685.44</v>
      </c>
      <c r="D176" s="7">
        <f t="shared" si="13"/>
        <v>5360.64</v>
      </c>
      <c r="E176" s="8">
        <f t="shared" si="10"/>
        <v>76054.080000000002</v>
      </c>
      <c r="F176" s="9">
        <f t="shared" si="11"/>
        <v>0.42488312849162013</v>
      </c>
    </row>
    <row r="177" spans="1:6">
      <c r="A177" s="7">
        <f t="shared" si="12"/>
        <v>180000</v>
      </c>
      <c r="B177" s="7">
        <v>67428</v>
      </c>
      <c r="C177" s="7">
        <f t="shared" si="14"/>
        <v>3708.54</v>
      </c>
      <c r="D177" s="7">
        <f t="shared" si="13"/>
        <v>5394.24</v>
      </c>
      <c r="E177" s="8">
        <f t="shared" si="10"/>
        <v>76530.78</v>
      </c>
      <c r="F177" s="9">
        <f t="shared" si="11"/>
        <v>0.42517100000000002</v>
      </c>
    </row>
    <row r="178" spans="1:6">
      <c r="A178" s="7">
        <f t="shared" si="12"/>
        <v>181000</v>
      </c>
      <c r="B178" s="7">
        <v>67848</v>
      </c>
      <c r="C178" s="7">
        <f t="shared" si="14"/>
        <v>3731.64</v>
      </c>
      <c r="D178" s="7">
        <f t="shared" si="13"/>
        <v>5427.84</v>
      </c>
      <c r="E178" s="8">
        <f t="shared" si="10"/>
        <v>77007.48</v>
      </c>
      <c r="F178" s="9">
        <f t="shared" si="11"/>
        <v>0.4254556906077348</v>
      </c>
    </row>
    <row r="179" spans="1:6">
      <c r="A179" s="7">
        <f t="shared" si="12"/>
        <v>182000</v>
      </c>
      <c r="B179" s="7">
        <v>68268</v>
      </c>
      <c r="C179" s="7">
        <f t="shared" si="14"/>
        <v>3754.7400000000002</v>
      </c>
      <c r="D179" s="7">
        <f t="shared" si="13"/>
        <v>5461.4400000000005</v>
      </c>
      <c r="E179" s="8">
        <f t="shared" si="10"/>
        <v>77484.180000000008</v>
      </c>
      <c r="F179" s="9">
        <f t="shared" si="11"/>
        <v>0.42573725274725277</v>
      </c>
    </row>
    <row r="180" spans="1:6">
      <c r="A180" s="7">
        <f t="shared" si="12"/>
        <v>183000</v>
      </c>
      <c r="B180" s="7">
        <v>68688</v>
      </c>
      <c r="C180" s="7">
        <f t="shared" si="14"/>
        <v>3777.84</v>
      </c>
      <c r="D180" s="7">
        <f t="shared" si="13"/>
        <v>5495.04</v>
      </c>
      <c r="E180" s="8">
        <f t="shared" si="10"/>
        <v>77960.87999999999</v>
      </c>
      <c r="F180" s="9">
        <f t="shared" si="11"/>
        <v>0.42601573770491796</v>
      </c>
    </row>
    <row r="181" spans="1:6">
      <c r="A181" s="7">
        <f t="shared" si="12"/>
        <v>184000</v>
      </c>
      <c r="B181" s="7">
        <v>69108</v>
      </c>
      <c r="C181" s="7">
        <f t="shared" si="14"/>
        <v>3800.94</v>
      </c>
      <c r="D181" s="7">
        <f t="shared" si="13"/>
        <v>5528.64</v>
      </c>
      <c r="E181" s="8">
        <f t="shared" si="10"/>
        <v>78437.58</v>
      </c>
      <c r="F181" s="9">
        <f t="shared" si="11"/>
        <v>0.42629119565217394</v>
      </c>
    </row>
    <row r="182" spans="1:6">
      <c r="A182" s="7">
        <f t="shared" si="12"/>
        <v>185000</v>
      </c>
      <c r="B182" s="7">
        <v>69528</v>
      </c>
      <c r="C182" s="7">
        <f t="shared" si="14"/>
        <v>3824.04</v>
      </c>
      <c r="D182" s="7">
        <f t="shared" si="13"/>
        <v>5562.24</v>
      </c>
      <c r="E182" s="8">
        <f t="shared" si="10"/>
        <v>78914.28</v>
      </c>
      <c r="F182" s="9">
        <f t="shared" si="11"/>
        <v>0.42656367567567566</v>
      </c>
    </row>
    <row r="183" spans="1:6">
      <c r="A183" s="7">
        <f t="shared" si="12"/>
        <v>186000</v>
      </c>
      <c r="B183" s="7">
        <v>69948</v>
      </c>
      <c r="C183" s="7">
        <f t="shared" si="14"/>
        <v>3847.14</v>
      </c>
      <c r="D183" s="7">
        <f t="shared" si="13"/>
        <v>5595.84</v>
      </c>
      <c r="E183" s="8">
        <f t="shared" si="10"/>
        <v>79390.98</v>
      </c>
      <c r="F183" s="9">
        <f t="shared" si="11"/>
        <v>0.42683322580645161</v>
      </c>
    </row>
    <row r="184" spans="1:6">
      <c r="A184" s="7">
        <f t="shared" si="12"/>
        <v>187000</v>
      </c>
      <c r="B184" s="7">
        <v>70368</v>
      </c>
      <c r="C184" s="7">
        <f t="shared" si="14"/>
        <v>3870.2400000000002</v>
      </c>
      <c r="D184" s="7">
        <f t="shared" si="13"/>
        <v>5629.4400000000005</v>
      </c>
      <c r="E184" s="8">
        <f t="shared" si="10"/>
        <v>79867.680000000008</v>
      </c>
      <c r="F184" s="9">
        <f t="shared" si="11"/>
        <v>0.4270998930481284</v>
      </c>
    </row>
    <row r="185" spans="1:6">
      <c r="A185" s="7">
        <f t="shared" si="12"/>
        <v>188000</v>
      </c>
      <c r="B185" s="7">
        <v>70788</v>
      </c>
      <c r="C185" s="7">
        <f t="shared" si="14"/>
        <v>3893.34</v>
      </c>
      <c r="D185" s="7">
        <f t="shared" si="13"/>
        <v>5663.04</v>
      </c>
      <c r="E185" s="8">
        <f t="shared" si="10"/>
        <v>80344.37999999999</v>
      </c>
      <c r="F185" s="9">
        <f t="shared" si="11"/>
        <v>0.42736372340425527</v>
      </c>
    </row>
    <row r="186" spans="1:6">
      <c r="A186" s="7">
        <f t="shared" si="12"/>
        <v>189000</v>
      </c>
      <c r="B186" s="7">
        <v>71208</v>
      </c>
      <c r="C186" s="7">
        <f t="shared" si="14"/>
        <v>3916.44</v>
      </c>
      <c r="D186" s="7">
        <f t="shared" si="13"/>
        <v>5696.64</v>
      </c>
      <c r="E186" s="8">
        <f t="shared" si="10"/>
        <v>80821.08</v>
      </c>
      <c r="F186" s="9">
        <f t="shared" si="11"/>
        <v>0.4276247619047619</v>
      </c>
    </row>
    <row r="187" spans="1:6">
      <c r="A187" s="7">
        <f t="shared" si="12"/>
        <v>190000</v>
      </c>
      <c r="B187" s="7">
        <v>71628</v>
      </c>
      <c r="C187" s="7">
        <f t="shared" si="14"/>
        <v>3939.54</v>
      </c>
      <c r="D187" s="7">
        <f t="shared" si="13"/>
        <v>5730.24</v>
      </c>
      <c r="E187" s="8">
        <f t="shared" si="10"/>
        <v>81297.78</v>
      </c>
      <c r="F187" s="9">
        <f t="shared" si="11"/>
        <v>0.42788305263157894</v>
      </c>
    </row>
    <row r="188" spans="1:6">
      <c r="A188" s="7">
        <f t="shared" si="12"/>
        <v>191000</v>
      </c>
      <c r="B188" s="7">
        <v>72048</v>
      </c>
      <c r="C188" s="7">
        <f t="shared" si="14"/>
        <v>3962.64</v>
      </c>
      <c r="D188" s="7">
        <f t="shared" si="13"/>
        <v>5763.84</v>
      </c>
      <c r="E188" s="8">
        <f t="shared" si="10"/>
        <v>81774.48</v>
      </c>
      <c r="F188" s="9">
        <f t="shared" si="11"/>
        <v>0.42813863874345548</v>
      </c>
    </row>
    <row r="189" spans="1:6">
      <c r="A189" s="7">
        <f t="shared" si="12"/>
        <v>192000</v>
      </c>
      <c r="B189" s="7">
        <v>72468</v>
      </c>
      <c r="C189" s="7">
        <f t="shared" si="14"/>
        <v>3985.7400000000002</v>
      </c>
      <c r="D189" s="7">
        <f t="shared" si="13"/>
        <v>5797.4400000000005</v>
      </c>
      <c r="E189" s="8">
        <f t="shared" si="10"/>
        <v>82251.180000000008</v>
      </c>
      <c r="F189" s="9">
        <f t="shared" si="11"/>
        <v>0.42839156250000004</v>
      </c>
    </row>
    <row r="190" spans="1:6">
      <c r="A190" s="7">
        <f t="shared" si="12"/>
        <v>193000</v>
      </c>
      <c r="B190" s="7">
        <v>72888</v>
      </c>
      <c r="C190" s="7">
        <f t="shared" si="14"/>
        <v>4008.84</v>
      </c>
      <c r="D190" s="7">
        <f t="shared" si="13"/>
        <v>5831.04</v>
      </c>
      <c r="E190" s="8">
        <f t="shared" si="10"/>
        <v>82727.87999999999</v>
      </c>
      <c r="F190" s="9">
        <f t="shared" si="11"/>
        <v>0.42864186528497406</v>
      </c>
    </row>
    <row r="191" spans="1:6">
      <c r="A191" s="7">
        <f t="shared" si="12"/>
        <v>194000</v>
      </c>
      <c r="B191" s="7">
        <v>73308</v>
      </c>
      <c r="C191" s="7">
        <f t="shared" si="14"/>
        <v>4031.94</v>
      </c>
      <c r="D191" s="7">
        <f t="shared" si="13"/>
        <v>5864.64</v>
      </c>
      <c r="E191" s="8">
        <f t="shared" si="10"/>
        <v>83204.58</v>
      </c>
      <c r="F191" s="9">
        <f t="shared" si="11"/>
        <v>0.42888958762886598</v>
      </c>
    </row>
    <row r="192" spans="1:6">
      <c r="A192" s="7">
        <f t="shared" si="12"/>
        <v>195000</v>
      </c>
      <c r="B192" s="7">
        <v>73728</v>
      </c>
      <c r="C192" s="7">
        <f t="shared" si="14"/>
        <v>4055.04</v>
      </c>
      <c r="D192" s="7">
        <f t="shared" si="13"/>
        <v>5898.24</v>
      </c>
      <c r="E192" s="8">
        <f t="shared" si="10"/>
        <v>83681.279999999999</v>
      </c>
      <c r="F192" s="9">
        <f t="shared" si="11"/>
        <v>0.42913476923076921</v>
      </c>
    </row>
    <row r="193" spans="1:6">
      <c r="A193" s="7">
        <f t="shared" si="12"/>
        <v>196000</v>
      </c>
      <c r="B193" s="7">
        <v>74148</v>
      </c>
      <c r="C193" s="7">
        <f t="shared" si="14"/>
        <v>4078.14</v>
      </c>
      <c r="D193" s="7">
        <f t="shared" si="13"/>
        <v>5931.84</v>
      </c>
      <c r="E193" s="8">
        <f t="shared" si="10"/>
        <v>84157.98</v>
      </c>
      <c r="F193" s="9">
        <f t="shared" si="11"/>
        <v>0.42937744897959179</v>
      </c>
    </row>
    <row r="194" spans="1:6">
      <c r="A194" s="7">
        <f t="shared" si="12"/>
        <v>197000</v>
      </c>
      <c r="B194" s="7">
        <v>74568</v>
      </c>
      <c r="C194" s="7">
        <f t="shared" si="14"/>
        <v>4101.24</v>
      </c>
      <c r="D194" s="7">
        <f t="shared" si="13"/>
        <v>5965.4400000000005</v>
      </c>
      <c r="E194" s="8">
        <f t="shared" si="10"/>
        <v>84634.680000000008</v>
      </c>
      <c r="F194" s="9">
        <f t="shared" si="11"/>
        <v>0.42961766497461934</v>
      </c>
    </row>
    <row r="195" spans="1:6">
      <c r="A195" s="7">
        <f t="shared" si="12"/>
        <v>198000</v>
      </c>
      <c r="B195" s="7">
        <v>74988</v>
      </c>
      <c r="C195" s="7">
        <f t="shared" si="14"/>
        <v>4124.34</v>
      </c>
      <c r="D195" s="7">
        <f t="shared" si="13"/>
        <v>5999.04</v>
      </c>
      <c r="E195" s="8">
        <f t="shared" si="10"/>
        <v>85111.37999999999</v>
      </c>
      <c r="F195" s="9">
        <f t="shared" si="11"/>
        <v>0.42985545454545449</v>
      </c>
    </row>
    <row r="196" spans="1:6">
      <c r="A196" s="7">
        <f t="shared" si="12"/>
        <v>199000</v>
      </c>
      <c r="B196" s="7">
        <v>75408</v>
      </c>
      <c r="C196" s="7">
        <f t="shared" si="14"/>
        <v>4147.4399999999996</v>
      </c>
      <c r="D196" s="7">
        <f t="shared" si="13"/>
        <v>6032.64</v>
      </c>
      <c r="E196" s="8">
        <f t="shared" si="10"/>
        <v>85588.08</v>
      </c>
      <c r="F196" s="9">
        <f t="shared" si="11"/>
        <v>0.43009085427135679</v>
      </c>
    </row>
    <row r="197" spans="1:6">
      <c r="A197" s="7">
        <f t="shared" si="12"/>
        <v>200000</v>
      </c>
      <c r="B197" s="7">
        <v>75828</v>
      </c>
      <c r="C197" s="7">
        <f t="shared" si="14"/>
        <v>4170.54</v>
      </c>
      <c r="D197" s="7">
        <f t="shared" si="13"/>
        <v>6066.24</v>
      </c>
      <c r="E197" s="8">
        <f t="shared" ref="E197:E260" si="15">SUM(B197:D197)</f>
        <v>86064.78</v>
      </c>
      <c r="F197" s="9">
        <f t="shared" ref="F197:F260" si="16">E197/A197</f>
        <v>0.43032389999999998</v>
      </c>
    </row>
    <row r="198" spans="1:6">
      <c r="A198" s="7">
        <f t="shared" ref="A198:A261" si="17">A197+1000</f>
        <v>201000</v>
      </c>
      <c r="B198" s="7">
        <v>76248</v>
      </c>
      <c r="C198" s="7">
        <f t="shared" si="14"/>
        <v>4193.6400000000003</v>
      </c>
      <c r="D198" s="7">
        <f t="shared" ref="D198:D261" si="18">B198*D$3</f>
        <v>6099.84</v>
      </c>
      <c r="E198" s="8">
        <f t="shared" si="15"/>
        <v>86541.48</v>
      </c>
      <c r="F198" s="9">
        <f t="shared" si="16"/>
        <v>0.43055462686567164</v>
      </c>
    </row>
    <row r="199" spans="1:6">
      <c r="A199" s="7">
        <f t="shared" si="17"/>
        <v>202000</v>
      </c>
      <c r="B199" s="7">
        <v>76668</v>
      </c>
      <c r="C199" s="7">
        <f t="shared" si="14"/>
        <v>4216.74</v>
      </c>
      <c r="D199" s="7">
        <f t="shared" si="18"/>
        <v>6133.4400000000005</v>
      </c>
      <c r="E199" s="8">
        <f t="shared" si="15"/>
        <v>87018.180000000008</v>
      </c>
      <c r="F199" s="9">
        <f t="shared" si="16"/>
        <v>0.43078306930693072</v>
      </c>
    </row>
    <row r="200" spans="1:6">
      <c r="A200" s="7">
        <f t="shared" si="17"/>
        <v>203000</v>
      </c>
      <c r="B200" s="7">
        <v>77088</v>
      </c>
      <c r="C200" s="7">
        <f t="shared" si="14"/>
        <v>4239.84</v>
      </c>
      <c r="D200" s="7">
        <f t="shared" si="18"/>
        <v>6167.04</v>
      </c>
      <c r="E200" s="8">
        <f t="shared" si="15"/>
        <v>87494.87999999999</v>
      </c>
      <c r="F200" s="9">
        <f t="shared" si="16"/>
        <v>0.43100926108374377</v>
      </c>
    </row>
    <row r="201" spans="1:6">
      <c r="A201" s="7">
        <f t="shared" si="17"/>
        <v>204000</v>
      </c>
      <c r="B201" s="7">
        <v>77508</v>
      </c>
      <c r="C201" s="7">
        <f t="shared" si="14"/>
        <v>4262.9399999999996</v>
      </c>
      <c r="D201" s="7">
        <f t="shared" si="18"/>
        <v>6200.64</v>
      </c>
      <c r="E201" s="8">
        <f t="shared" si="15"/>
        <v>87971.58</v>
      </c>
      <c r="F201" s="9">
        <f t="shared" si="16"/>
        <v>0.43123323529411767</v>
      </c>
    </row>
    <row r="202" spans="1:6">
      <c r="A202" s="7">
        <f t="shared" si="17"/>
        <v>205000</v>
      </c>
      <c r="B202" s="7">
        <v>77928</v>
      </c>
      <c r="C202" s="7">
        <f t="shared" si="14"/>
        <v>4286.04</v>
      </c>
      <c r="D202" s="7">
        <f t="shared" si="18"/>
        <v>6234.24</v>
      </c>
      <c r="E202" s="8">
        <f t="shared" si="15"/>
        <v>88448.28</v>
      </c>
      <c r="F202" s="9">
        <f t="shared" si="16"/>
        <v>0.43145502439024391</v>
      </c>
    </row>
    <row r="203" spans="1:6">
      <c r="A203" s="7">
        <f t="shared" si="17"/>
        <v>206000</v>
      </c>
      <c r="B203" s="7">
        <v>78348</v>
      </c>
      <c r="C203" s="7">
        <f t="shared" si="14"/>
        <v>4309.1400000000003</v>
      </c>
      <c r="D203" s="7">
        <f t="shared" si="18"/>
        <v>6267.84</v>
      </c>
      <c r="E203" s="8">
        <f t="shared" si="15"/>
        <v>88924.98</v>
      </c>
      <c r="F203" s="9">
        <f t="shared" si="16"/>
        <v>0.43167466019417472</v>
      </c>
    </row>
    <row r="204" spans="1:6">
      <c r="A204" s="7">
        <f t="shared" si="17"/>
        <v>207000</v>
      </c>
      <c r="B204" s="7">
        <v>78768</v>
      </c>
      <c r="C204" s="7">
        <f t="shared" si="14"/>
        <v>4332.24</v>
      </c>
      <c r="D204" s="7">
        <f t="shared" si="18"/>
        <v>6301.4400000000005</v>
      </c>
      <c r="E204" s="8">
        <f t="shared" si="15"/>
        <v>89401.680000000008</v>
      </c>
      <c r="F204" s="9">
        <f t="shared" si="16"/>
        <v>0.43189217391304352</v>
      </c>
    </row>
    <row r="205" spans="1:6">
      <c r="A205" s="7">
        <f t="shared" si="17"/>
        <v>208000</v>
      </c>
      <c r="B205" s="7">
        <v>79188</v>
      </c>
      <c r="C205" s="7">
        <f t="shared" si="14"/>
        <v>4355.34</v>
      </c>
      <c r="D205" s="7">
        <f t="shared" si="18"/>
        <v>6335.04</v>
      </c>
      <c r="E205" s="8">
        <f t="shared" si="15"/>
        <v>89878.37999999999</v>
      </c>
      <c r="F205" s="9">
        <f t="shared" si="16"/>
        <v>0.43210759615384609</v>
      </c>
    </row>
    <row r="206" spans="1:6">
      <c r="A206" s="7">
        <f t="shared" si="17"/>
        <v>209000</v>
      </c>
      <c r="B206" s="7">
        <v>79608</v>
      </c>
      <c r="C206" s="7">
        <f t="shared" si="14"/>
        <v>4378.4399999999996</v>
      </c>
      <c r="D206" s="7">
        <f t="shared" si="18"/>
        <v>6368.64</v>
      </c>
      <c r="E206" s="8">
        <f t="shared" si="15"/>
        <v>90355.08</v>
      </c>
      <c r="F206" s="9">
        <f t="shared" si="16"/>
        <v>0.43232095693779904</v>
      </c>
    </row>
    <row r="207" spans="1:6">
      <c r="A207" s="7">
        <f t="shared" si="17"/>
        <v>210000</v>
      </c>
      <c r="B207" s="7">
        <v>80028</v>
      </c>
      <c r="C207" s="7">
        <f t="shared" si="14"/>
        <v>4401.54</v>
      </c>
      <c r="D207" s="7">
        <f t="shared" si="18"/>
        <v>6402.24</v>
      </c>
      <c r="E207" s="8">
        <f t="shared" si="15"/>
        <v>90831.78</v>
      </c>
      <c r="F207" s="9">
        <f t="shared" si="16"/>
        <v>0.4325322857142857</v>
      </c>
    </row>
    <row r="208" spans="1:6">
      <c r="A208" s="7">
        <f t="shared" si="17"/>
        <v>211000</v>
      </c>
      <c r="B208" s="7">
        <v>80448</v>
      </c>
      <c r="C208" s="7">
        <f t="shared" si="14"/>
        <v>4424.6400000000003</v>
      </c>
      <c r="D208" s="7">
        <f t="shared" si="18"/>
        <v>6435.84</v>
      </c>
      <c r="E208" s="8">
        <f t="shared" si="15"/>
        <v>91308.479999999996</v>
      </c>
      <c r="F208" s="9">
        <f t="shared" si="16"/>
        <v>0.43274161137440759</v>
      </c>
    </row>
    <row r="209" spans="1:6">
      <c r="A209" s="7">
        <f t="shared" si="17"/>
        <v>212000</v>
      </c>
      <c r="B209" s="7">
        <v>80868</v>
      </c>
      <c r="C209" s="7">
        <f t="shared" si="14"/>
        <v>4447.74</v>
      </c>
      <c r="D209" s="7">
        <f t="shared" si="18"/>
        <v>6469.4400000000005</v>
      </c>
      <c r="E209" s="8">
        <f t="shared" si="15"/>
        <v>91785.180000000008</v>
      </c>
      <c r="F209" s="9">
        <f t="shared" si="16"/>
        <v>0.43294896226415097</v>
      </c>
    </row>
    <row r="210" spans="1:6">
      <c r="A210" s="7">
        <f t="shared" si="17"/>
        <v>213000</v>
      </c>
      <c r="B210" s="7">
        <v>81288</v>
      </c>
      <c r="C210" s="7">
        <f t="shared" si="14"/>
        <v>4470.84</v>
      </c>
      <c r="D210" s="7">
        <f t="shared" si="18"/>
        <v>6503.04</v>
      </c>
      <c r="E210" s="8">
        <f t="shared" si="15"/>
        <v>92261.87999999999</v>
      </c>
      <c r="F210" s="9">
        <f t="shared" si="16"/>
        <v>0.43315436619718306</v>
      </c>
    </row>
    <row r="211" spans="1:6">
      <c r="A211" s="7">
        <f t="shared" si="17"/>
        <v>214000</v>
      </c>
      <c r="B211" s="7">
        <v>81708</v>
      </c>
      <c r="C211" s="7">
        <f t="shared" ref="C211:C274" si="19">B211*C$3</f>
        <v>4493.9399999999996</v>
      </c>
      <c r="D211" s="7">
        <f t="shared" si="18"/>
        <v>6536.64</v>
      </c>
      <c r="E211" s="8">
        <f t="shared" si="15"/>
        <v>92738.58</v>
      </c>
      <c r="F211" s="9">
        <f t="shared" si="16"/>
        <v>0.43335785046728975</v>
      </c>
    </row>
    <row r="212" spans="1:6">
      <c r="A212" s="7">
        <f t="shared" si="17"/>
        <v>215000</v>
      </c>
      <c r="B212" s="7">
        <v>82128</v>
      </c>
      <c r="C212" s="7">
        <f t="shared" si="19"/>
        <v>4517.04</v>
      </c>
      <c r="D212" s="7">
        <f t="shared" si="18"/>
        <v>6570.24</v>
      </c>
      <c r="E212" s="8">
        <f t="shared" si="15"/>
        <v>93215.28</v>
      </c>
      <c r="F212" s="9">
        <f t="shared" si="16"/>
        <v>0.43355944186046513</v>
      </c>
    </row>
    <row r="213" spans="1:6">
      <c r="A213" s="7">
        <f t="shared" si="17"/>
        <v>216000</v>
      </c>
      <c r="B213" s="7">
        <v>82548</v>
      </c>
      <c r="C213" s="7">
        <f t="shared" si="19"/>
        <v>4540.1400000000003</v>
      </c>
      <c r="D213" s="7">
        <f t="shared" si="18"/>
        <v>6603.84</v>
      </c>
      <c r="E213" s="8">
        <f t="shared" si="15"/>
        <v>93691.98</v>
      </c>
      <c r="F213" s="9">
        <f t="shared" si="16"/>
        <v>0.43375916666666664</v>
      </c>
    </row>
    <row r="214" spans="1:6">
      <c r="A214" s="7">
        <f t="shared" si="17"/>
        <v>217000</v>
      </c>
      <c r="B214" s="7">
        <v>82968</v>
      </c>
      <c r="C214" s="7">
        <f t="shared" si="19"/>
        <v>4563.24</v>
      </c>
      <c r="D214" s="7">
        <f t="shared" si="18"/>
        <v>6637.4400000000005</v>
      </c>
      <c r="E214" s="8">
        <f t="shared" si="15"/>
        <v>94168.680000000008</v>
      </c>
      <c r="F214" s="9">
        <f t="shared" si="16"/>
        <v>0.43395705069124429</v>
      </c>
    </row>
    <row r="215" spans="1:6">
      <c r="A215" s="7">
        <f t="shared" si="17"/>
        <v>218000</v>
      </c>
      <c r="B215" s="7">
        <v>83388</v>
      </c>
      <c r="C215" s="7">
        <f t="shared" si="19"/>
        <v>4586.34</v>
      </c>
      <c r="D215" s="7">
        <f t="shared" si="18"/>
        <v>6671.04</v>
      </c>
      <c r="E215" s="8">
        <f t="shared" si="15"/>
        <v>94645.37999999999</v>
      </c>
      <c r="F215" s="9">
        <f t="shared" si="16"/>
        <v>0.43415311926605499</v>
      </c>
    </row>
    <row r="216" spans="1:6">
      <c r="A216" s="7">
        <f t="shared" si="17"/>
        <v>219000</v>
      </c>
      <c r="B216" s="7">
        <v>83808</v>
      </c>
      <c r="C216" s="7">
        <f t="shared" si="19"/>
        <v>4609.4399999999996</v>
      </c>
      <c r="D216" s="7">
        <f t="shared" si="18"/>
        <v>6704.64</v>
      </c>
      <c r="E216" s="8">
        <f t="shared" si="15"/>
        <v>95122.08</v>
      </c>
      <c r="F216" s="9">
        <f t="shared" si="16"/>
        <v>0.43434739726027399</v>
      </c>
    </row>
    <row r="217" spans="1:6">
      <c r="A217" s="7">
        <f t="shared" si="17"/>
        <v>220000</v>
      </c>
      <c r="B217" s="7">
        <v>84228</v>
      </c>
      <c r="C217" s="7">
        <f t="shared" si="19"/>
        <v>4632.54</v>
      </c>
      <c r="D217" s="7">
        <f t="shared" si="18"/>
        <v>6738.24</v>
      </c>
      <c r="E217" s="8">
        <f t="shared" si="15"/>
        <v>95598.78</v>
      </c>
      <c r="F217" s="9">
        <f t="shared" si="16"/>
        <v>0.43453990909090906</v>
      </c>
    </row>
    <row r="218" spans="1:6">
      <c r="A218" s="7">
        <f t="shared" si="17"/>
        <v>221000</v>
      </c>
      <c r="B218" s="7">
        <v>84648</v>
      </c>
      <c r="C218" s="7">
        <f t="shared" si="19"/>
        <v>4655.6400000000003</v>
      </c>
      <c r="D218" s="7">
        <f t="shared" si="18"/>
        <v>6771.84</v>
      </c>
      <c r="E218" s="8">
        <f t="shared" si="15"/>
        <v>96075.48</v>
      </c>
      <c r="F218" s="9">
        <f t="shared" si="16"/>
        <v>0.43473067873303167</v>
      </c>
    </row>
    <row r="219" spans="1:6">
      <c r="A219" s="7">
        <f t="shared" si="17"/>
        <v>222000</v>
      </c>
      <c r="B219" s="7">
        <v>85068</v>
      </c>
      <c r="C219" s="7">
        <f t="shared" si="19"/>
        <v>4678.74</v>
      </c>
      <c r="D219" s="7">
        <f t="shared" si="18"/>
        <v>6805.4400000000005</v>
      </c>
      <c r="E219" s="8">
        <f t="shared" si="15"/>
        <v>96552.180000000008</v>
      </c>
      <c r="F219" s="9">
        <f t="shared" si="16"/>
        <v>0.43491972972972975</v>
      </c>
    </row>
    <row r="220" spans="1:6">
      <c r="A220" s="7">
        <f t="shared" si="17"/>
        <v>223000</v>
      </c>
      <c r="B220" s="7">
        <v>85488</v>
      </c>
      <c r="C220" s="7">
        <f t="shared" si="19"/>
        <v>4701.84</v>
      </c>
      <c r="D220" s="7">
        <f t="shared" si="18"/>
        <v>6839.04</v>
      </c>
      <c r="E220" s="8">
        <f t="shared" si="15"/>
        <v>97028.87999999999</v>
      </c>
      <c r="F220" s="9">
        <f t="shared" si="16"/>
        <v>0.4351070852017937</v>
      </c>
    </row>
    <row r="221" spans="1:6">
      <c r="A221" s="7">
        <f t="shared" si="17"/>
        <v>224000</v>
      </c>
      <c r="B221" s="7">
        <v>85908</v>
      </c>
      <c r="C221" s="7">
        <f t="shared" si="19"/>
        <v>4724.9399999999996</v>
      </c>
      <c r="D221" s="7">
        <f t="shared" si="18"/>
        <v>6872.64</v>
      </c>
      <c r="E221" s="8">
        <f t="shared" si="15"/>
        <v>97505.58</v>
      </c>
      <c r="F221" s="9">
        <f t="shared" si="16"/>
        <v>0.43529276785714288</v>
      </c>
    </row>
    <row r="222" spans="1:6">
      <c r="A222" s="7">
        <f t="shared" si="17"/>
        <v>225000</v>
      </c>
      <c r="B222" s="7">
        <v>86328</v>
      </c>
      <c r="C222" s="7">
        <f t="shared" si="19"/>
        <v>4748.04</v>
      </c>
      <c r="D222" s="7">
        <f t="shared" si="18"/>
        <v>6906.24</v>
      </c>
      <c r="E222" s="8">
        <f t="shared" si="15"/>
        <v>97982.28</v>
      </c>
      <c r="F222" s="9">
        <f t="shared" si="16"/>
        <v>0.4354768</v>
      </c>
    </row>
    <row r="223" spans="1:6">
      <c r="A223" s="7">
        <f t="shared" si="17"/>
        <v>226000</v>
      </c>
      <c r="B223" s="7">
        <v>86748</v>
      </c>
      <c r="C223" s="7">
        <f t="shared" si="19"/>
        <v>4771.1400000000003</v>
      </c>
      <c r="D223" s="7">
        <f t="shared" si="18"/>
        <v>6939.84</v>
      </c>
      <c r="E223" s="8">
        <f t="shared" si="15"/>
        <v>98458.98</v>
      </c>
      <c r="F223" s="9">
        <f t="shared" si="16"/>
        <v>0.43565920353982301</v>
      </c>
    </row>
    <row r="224" spans="1:6">
      <c r="A224" s="7">
        <f t="shared" si="17"/>
        <v>227000</v>
      </c>
      <c r="B224" s="7">
        <v>87168</v>
      </c>
      <c r="C224" s="7">
        <f t="shared" si="19"/>
        <v>4794.24</v>
      </c>
      <c r="D224" s="7">
        <f t="shared" si="18"/>
        <v>6973.4400000000005</v>
      </c>
      <c r="E224" s="8">
        <f t="shared" si="15"/>
        <v>98935.680000000008</v>
      </c>
      <c r="F224" s="9">
        <f t="shared" si="16"/>
        <v>0.43584000000000006</v>
      </c>
    </row>
    <row r="225" spans="1:6">
      <c r="A225" s="7">
        <f t="shared" si="17"/>
        <v>228000</v>
      </c>
      <c r="B225" s="7">
        <v>87588</v>
      </c>
      <c r="C225" s="7">
        <f t="shared" si="19"/>
        <v>4817.34</v>
      </c>
      <c r="D225" s="7">
        <f t="shared" si="18"/>
        <v>7007.04</v>
      </c>
      <c r="E225" s="8">
        <f t="shared" si="15"/>
        <v>99412.37999999999</v>
      </c>
      <c r="F225" s="9">
        <f t="shared" si="16"/>
        <v>0.43601921052631576</v>
      </c>
    </row>
    <row r="226" spans="1:6">
      <c r="A226" s="7">
        <f t="shared" si="17"/>
        <v>229000</v>
      </c>
      <c r="B226" s="7">
        <v>88008</v>
      </c>
      <c r="C226" s="7">
        <f t="shared" si="19"/>
        <v>4840.4399999999996</v>
      </c>
      <c r="D226" s="7">
        <f t="shared" si="18"/>
        <v>7040.64</v>
      </c>
      <c r="E226" s="8">
        <f t="shared" si="15"/>
        <v>99889.08</v>
      </c>
      <c r="F226" s="9">
        <f t="shared" si="16"/>
        <v>0.43619685589519652</v>
      </c>
    </row>
    <row r="227" spans="1:6">
      <c r="A227" s="7">
        <f t="shared" si="17"/>
        <v>230000</v>
      </c>
      <c r="B227" s="7">
        <v>88428</v>
      </c>
      <c r="C227" s="7">
        <f t="shared" si="19"/>
        <v>4863.54</v>
      </c>
      <c r="D227" s="7">
        <f t="shared" si="18"/>
        <v>7074.24</v>
      </c>
      <c r="E227" s="8">
        <f t="shared" si="15"/>
        <v>100365.78</v>
      </c>
      <c r="F227" s="9">
        <f t="shared" si="16"/>
        <v>0.43637295652173913</v>
      </c>
    </row>
    <row r="228" spans="1:6">
      <c r="A228" s="7">
        <f t="shared" si="17"/>
        <v>231000</v>
      </c>
      <c r="B228" s="7">
        <v>88848</v>
      </c>
      <c r="C228" s="7">
        <f t="shared" si="19"/>
        <v>4886.6400000000003</v>
      </c>
      <c r="D228" s="7">
        <f t="shared" si="18"/>
        <v>7107.84</v>
      </c>
      <c r="E228" s="8">
        <f t="shared" si="15"/>
        <v>100842.48</v>
      </c>
      <c r="F228" s="9">
        <f t="shared" si="16"/>
        <v>0.43654753246753247</v>
      </c>
    </row>
    <row r="229" spans="1:6">
      <c r="A229" s="7">
        <f t="shared" si="17"/>
        <v>232000</v>
      </c>
      <c r="B229" s="7">
        <v>89268</v>
      </c>
      <c r="C229" s="7">
        <f t="shared" si="19"/>
        <v>4909.74</v>
      </c>
      <c r="D229" s="7">
        <f t="shared" si="18"/>
        <v>7141.4400000000005</v>
      </c>
      <c r="E229" s="8">
        <f t="shared" si="15"/>
        <v>101319.18000000001</v>
      </c>
      <c r="F229" s="9">
        <f t="shared" si="16"/>
        <v>0.4367206034482759</v>
      </c>
    </row>
    <row r="230" spans="1:6">
      <c r="A230" s="7">
        <f t="shared" si="17"/>
        <v>233000</v>
      </c>
      <c r="B230" s="7">
        <v>89688</v>
      </c>
      <c r="C230" s="7">
        <f t="shared" si="19"/>
        <v>4932.84</v>
      </c>
      <c r="D230" s="7">
        <f t="shared" si="18"/>
        <v>7175.04</v>
      </c>
      <c r="E230" s="8">
        <f t="shared" si="15"/>
        <v>101795.87999999999</v>
      </c>
      <c r="F230" s="9">
        <f t="shared" si="16"/>
        <v>0.43689218884120168</v>
      </c>
    </row>
    <row r="231" spans="1:6">
      <c r="A231" s="7">
        <f t="shared" si="17"/>
        <v>234000</v>
      </c>
      <c r="B231" s="7">
        <v>90108</v>
      </c>
      <c r="C231" s="7">
        <f t="shared" si="19"/>
        <v>4955.9399999999996</v>
      </c>
      <c r="D231" s="7">
        <f t="shared" si="18"/>
        <v>7208.64</v>
      </c>
      <c r="E231" s="8">
        <f t="shared" si="15"/>
        <v>102272.58</v>
      </c>
      <c r="F231" s="9">
        <f t="shared" si="16"/>
        <v>0.43706230769230769</v>
      </c>
    </row>
    <row r="232" spans="1:6">
      <c r="A232" s="7">
        <f t="shared" si="17"/>
        <v>235000</v>
      </c>
      <c r="B232" s="7">
        <v>90528</v>
      </c>
      <c r="C232" s="7">
        <f t="shared" si="19"/>
        <v>4979.04</v>
      </c>
      <c r="D232" s="7">
        <f t="shared" si="18"/>
        <v>7242.24</v>
      </c>
      <c r="E232" s="8">
        <f t="shared" si="15"/>
        <v>102749.28</v>
      </c>
      <c r="F232" s="9">
        <f t="shared" si="16"/>
        <v>0.43723097872340427</v>
      </c>
    </row>
    <row r="233" spans="1:6">
      <c r="A233" s="7">
        <f t="shared" si="17"/>
        <v>236000</v>
      </c>
      <c r="B233" s="7">
        <v>90948</v>
      </c>
      <c r="C233" s="7">
        <f t="shared" si="19"/>
        <v>5002.1400000000003</v>
      </c>
      <c r="D233" s="7">
        <f t="shared" si="18"/>
        <v>7275.84</v>
      </c>
      <c r="E233" s="8">
        <f t="shared" si="15"/>
        <v>103225.98</v>
      </c>
      <c r="F233" s="9">
        <f t="shared" si="16"/>
        <v>0.43739822033898301</v>
      </c>
    </row>
    <row r="234" spans="1:6">
      <c r="A234" s="7">
        <f t="shared" si="17"/>
        <v>237000</v>
      </c>
      <c r="B234" s="7">
        <v>91368</v>
      </c>
      <c r="C234" s="7">
        <f t="shared" si="19"/>
        <v>5025.24</v>
      </c>
      <c r="D234" s="7">
        <f t="shared" si="18"/>
        <v>7309.4400000000005</v>
      </c>
      <c r="E234" s="8">
        <f t="shared" si="15"/>
        <v>103702.68000000001</v>
      </c>
      <c r="F234" s="9">
        <f t="shared" si="16"/>
        <v>0.43756405063291143</v>
      </c>
    </row>
    <row r="235" spans="1:6">
      <c r="A235" s="7">
        <f t="shared" si="17"/>
        <v>238000</v>
      </c>
      <c r="B235" s="7">
        <v>91788</v>
      </c>
      <c r="C235" s="7">
        <f t="shared" si="19"/>
        <v>5048.34</v>
      </c>
      <c r="D235" s="7">
        <f t="shared" si="18"/>
        <v>7343.04</v>
      </c>
      <c r="E235" s="8">
        <f t="shared" si="15"/>
        <v>104179.37999999999</v>
      </c>
      <c r="F235" s="9">
        <f t="shared" si="16"/>
        <v>0.43772848739495795</v>
      </c>
    </row>
    <row r="236" spans="1:6">
      <c r="A236" s="7">
        <f t="shared" si="17"/>
        <v>239000</v>
      </c>
      <c r="B236" s="7">
        <v>92208</v>
      </c>
      <c r="C236" s="7">
        <f t="shared" si="19"/>
        <v>5071.4399999999996</v>
      </c>
      <c r="D236" s="7">
        <f t="shared" si="18"/>
        <v>7376.64</v>
      </c>
      <c r="E236" s="8">
        <f t="shared" si="15"/>
        <v>104656.08</v>
      </c>
      <c r="F236" s="9">
        <f t="shared" si="16"/>
        <v>0.43789154811715481</v>
      </c>
    </row>
    <row r="237" spans="1:6">
      <c r="A237" s="7">
        <f t="shared" si="17"/>
        <v>240000</v>
      </c>
      <c r="B237" s="7">
        <v>92628</v>
      </c>
      <c r="C237" s="7">
        <f t="shared" si="19"/>
        <v>5094.54</v>
      </c>
      <c r="D237" s="7">
        <f t="shared" si="18"/>
        <v>7410.24</v>
      </c>
      <c r="E237" s="8">
        <f t="shared" si="15"/>
        <v>105132.78</v>
      </c>
      <c r="F237" s="9">
        <f t="shared" si="16"/>
        <v>0.43805325000000001</v>
      </c>
    </row>
    <row r="238" spans="1:6">
      <c r="A238" s="7">
        <f t="shared" si="17"/>
        <v>241000</v>
      </c>
      <c r="B238" s="7">
        <v>93048</v>
      </c>
      <c r="C238" s="7">
        <f t="shared" si="19"/>
        <v>5117.6400000000003</v>
      </c>
      <c r="D238" s="7">
        <f t="shared" si="18"/>
        <v>7443.84</v>
      </c>
      <c r="E238" s="8">
        <f t="shared" si="15"/>
        <v>105609.48</v>
      </c>
      <c r="F238" s="9">
        <f t="shared" si="16"/>
        <v>0.43821360995850622</v>
      </c>
    </row>
    <row r="239" spans="1:6">
      <c r="A239" s="7">
        <f t="shared" si="17"/>
        <v>242000</v>
      </c>
      <c r="B239" s="7">
        <v>93468</v>
      </c>
      <c r="C239" s="7">
        <f t="shared" si="19"/>
        <v>5140.74</v>
      </c>
      <c r="D239" s="7">
        <f t="shared" si="18"/>
        <v>7477.4400000000005</v>
      </c>
      <c r="E239" s="8">
        <f t="shared" si="15"/>
        <v>106086.18000000001</v>
      </c>
      <c r="F239" s="9">
        <f t="shared" si="16"/>
        <v>0.43837264462809922</v>
      </c>
    </row>
    <row r="240" spans="1:6">
      <c r="A240" s="7">
        <f t="shared" si="17"/>
        <v>243000</v>
      </c>
      <c r="B240" s="7">
        <v>93888</v>
      </c>
      <c r="C240" s="7">
        <f t="shared" si="19"/>
        <v>5163.84</v>
      </c>
      <c r="D240" s="7">
        <f t="shared" si="18"/>
        <v>7511.04</v>
      </c>
      <c r="E240" s="8">
        <f t="shared" si="15"/>
        <v>106562.87999999999</v>
      </c>
      <c r="F240" s="9">
        <f t="shared" si="16"/>
        <v>0.43853037037037035</v>
      </c>
    </row>
    <row r="241" spans="1:6">
      <c r="A241" s="7">
        <f t="shared" si="17"/>
        <v>244000</v>
      </c>
      <c r="B241" s="7">
        <v>94308</v>
      </c>
      <c r="C241" s="7">
        <f t="shared" si="19"/>
        <v>5186.9399999999996</v>
      </c>
      <c r="D241" s="7">
        <f t="shared" si="18"/>
        <v>7544.64</v>
      </c>
      <c r="E241" s="8">
        <f t="shared" si="15"/>
        <v>107039.58</v>
      </c>
      <c r="F241" s="9">
        <f t="shared" si="16"/>
        <v>0.43868680327868853</v>
      </c>
    </row>
    <row r="242" spans="1:6">
      <c r="A242" s="7">
        <f t="shared" si="17"/>
        <v>245000</v>
      </c>
      <c r="B242" s="7">
        <v>94728</v>
      </c>
      <c r="C242" s="7">
        <f t="shared" si="19"/>
        <v>5210.04</v>
      </c>
      <c r="D242" s="7">
        <f t="shared" si="18"/>
        <v>7578.24</v>
      </c>
      <c r="E242" s="8">
        <f t="shared" si="15"/>
        <v>107516.28</v>
      </c>
      <c r="F242" s="9">
        <f t="shared" si="16"/>
        <v>0.43884195918367347</v>
      </c>
    </row>
    <row r="243" spans="1:6">
      <c r="A243" s="7">
        <f t="shared" si="17"/>
        <v>246000</v>
      </c>
      <c r="B243" s="7">
        <v>95148</v>
      </c>
      <c r="C243" s="7">
        <f t="shared" si="19"/>
        <v>5233.1400000000003</v>
      </c>
      <c r="D243" s="7">
        <f t="shared" si="18"/>
        <v>7611.84</v>
      </c>
      <c r="E243" s="8">
        <f t="shared" si="15"/>
        <v>107992.98</v>
      </c>
      <c r="F243" s="9">
        <f t="shared" si="16"/>
        <v>0.43899585365853655</v>
      </c>
    </row>
    <row r="244" spans="1:6">
      <c r="A244" s="7">
        <f t="shared" si="17"/>
        <v>247000</v>
      </c>
      <c r="B244" s="7">
        <v>95568</v>
      </c>
      <c r="C244" s="7">
        <f t="shared" si="19"/>
        <v>5256.24</v>
      </c>
      <c r="D244" s="7">
        <f t="shared" si="18"/>
        <v>7645.4400000000005</v>
      </c>
      <c r="E244" s="8">
        <f t="shared" si="15"/>
        <v>108469.68000000001</v>
      </c>
      <c r="F244" s="9">
        <f t="shared" si="16"/>
        <v>0.43914850202429151</v>
      </c>
    </row>
    <row r="245" spans="1:6">
      <c r="A245" s="7">
        <f t="shared" si="17"/>
        <v>248000</v>
      </c>
      <c r="B245" s="7">
        <v>95988</v>
      </c>
      <c r="C245" s="7">
        <f t="shared" si="19"/>
        <v>5279.34</v>
      </c>
      <c r="D245" s="7">
        <f t="shared" si="18"/>
        <v>7679.04</v>
      </c>
      <c r="E245" s="8">
        <f t="shared" si="15"/>
        <v>108946.37999999999</v>
      </c>
      <c r="F245" s="9">
        <f t="shared" si="16"/>
        <v>0.4392999193548387</v>
      </c>
    </row>
    <row r="246" spans="1:6">
      <c r="A246" s="7">
        <f t="shared" si="17"/>
        <v>249000</v>
      </c>
      <c r="B246" s="7">
        <v>96408</v>
      </c>
      <c r="C246" s="7">
        <f t="shared" si="19"/>
        <v>5302.44</v>
      </c>
      <c r="D246" s="7">
        <f t="shared" si="18"/>
        <v>7712.64</v>
      </c>
      <c r="E246" s="8">
        <f t="shared" si="15"/>
        <v>109423.08</v>
      </c>
      <c r="F246" s="9">
        <f t="shared" si="16"/>
        <v>0.43945012048192772</v>
      </c>
    </row>
    <row r="247" spans="1:6">
      <c r="A247" s="7">
        <f t="shared" si="17"/>
        <v>250000</v>
      </c>
      <c r="B247" s="7">
        <v>96828</v>
      </c>
      <c r="C247" s="7">
        <f t="shared" si="19"/>
        <v>5325.54</v>
      </c>
      <c r="D247" s="7">
        <f t="shared" si="18"/>
        <v>7746.24</v>
      </c>
      <c r="E247" s="8">
        <f t="shared" si="15"/>
        <v>109899.78</v>
      </c>
      <c r="F247" s="9">
        <f t="shared" si="16"/>
        <v>0.43959912000000001</v>
      </c>
    </row>
    <row r="248" spans="1:6">
      <c r="A248" s="7">
        <f t="shared" si="17"/>
        <v>251000</v>
      </c>
      <c r="B248" s="7">
        <v>97256</v>
      </c>
      <c r="C248" s="7">
        <f t="shared" si="19"/>
        <v>5349.08</v>
      </c>
      <c r="D248" s="7">
        <f t="shared" si="18"/>
        <v>7780.4800000000005</v>
      </c>
      <c r="E248" s="8">
        <f t="shared" si="15"/>
        <v>110385.56</v>
      </c>
      <c r="F248" s="9">
        <f t="shared" si="16"/>
        <v>0.43978310756972111</v>
      </c>
    </row>
    <row r="249" spans="1:6">
      <c r="A249" s="7">
        <f t="shared" si="17"/>
        <v>252000</v>
      </c>
      <c r="B249" s="7">
        <v>97706</v>
      </c>
      <c r="C249" s="7">
        <f t="shared" si="19"/>
        <v>5373.83</v>
      </c>
      <c r="D249" s="7">
        <f t="shared" si="18"/>
        <v>7816.4800000000005</v>
      </c>
      <c r="E249" s="8">
        <f t="shared" si="15"/>
        <v>110896.31</v>
      </c>
      <c r="F249" s="9">
        <f t="shared" si="16"/>
        <v>0.4400647222222222</v>
      </c>
    </row>
    <row r="250" spans="1:6">
      <c r="A250" s="7">
        <f t="shared" si="17"/>
        <v>253000</v>
      </c>
      <c r="B250" s="7">
        <v>98156</v>
      </c>
      <c r="C250" s="7">
        <f t="shared" si="19"/>
        <v>5398.58</v>
      </c>
      <c r="D250" s="7">
        <f t="shared" si="18"/>
        <v>7852.4800000000005</v>
      </c>
      <c r="E250" s="8">
        <f t="shared" si="15"/>
        <v>111407.06</v>
      </c>
      <c r="F250" s="9">
        <f t="shared" si="16"/>
        <v>0.44034411067193674</v>
      </c>
    </row>
    <row r="251" spans="1:6">
      <c r="A251" s="7">
        <f t="shared" si="17"/>
        <v>254000</v>
      </c>
      <c r="B251" s="7">
        <v>98606</v>
      </c>
      <c r="C251" s="7">
        <f t="shared" si="19"/>
        <v>5423.33</v>
      </c>
      <c r="D251" s="7">
        <f t="shared" si="18"/>
        <v>7888.4800000000005</v>
      </c>
      <c r="E251" s="8">
        <f t="shared" si="15"/>
        <v>111917.81</v>
      </c>
      <c r="F251" s="9">
        <f t="shared" si="16"/>
        <v>0.44062129921259841</v>
      </c>
    </row>
    <row r="252" spans="1:6">
      <c r="A252" s="7">
        <f t="shared" si="17"/>
        <v>255000</v>
      </c>
      <c r="B252" s="7">
        <v>99056</v>
      </c>
      <c r="C252" s="7">
        <f t="shared" si="19"/>
        <v>5448.08</v>
      </c>
      <c r="D252" s="7">
        <f t="shared" si="18"/>
        <v>7924.4800000000005</v>
      </c>
      <c r="E252" s="8">
        <f t="shared" si="15"/>
        <v>112428.56</v>
      </c>
      <c r="F252" s="9">
        <f t="shared" si="16"/>
        <v>0.44089631372549021</v>
      </c>
    </row>
    <row r="253" spans="1:6">
      <c r="A253" s="7">
        <f t="shared" si="17"/>
        <v>256000</v>
      </c>
      <c r="B253" s="7">
        <v>99506</v>
      </c>
      <c r="C253" s="7">
        <f t="shared" si="19"/>
        <v>5472.83</v>
      </c>
      <c r="D253" s="7">
        <f t="shared" si="18"/>
        <v>7960.4800000000005</v>
      </c>
      <c r="E253" s="8">
        <f t="shared" si="15"/>
        <v>112939.31</v>
      </c>
      <c r="F253" s="9">
        <f t="shared" si="16"/>
        <v>0.44116917968749997</v>
      </c>
    </row>
    <row r="254" spans="1:6">
      <c r="A254" s="7">
        <f t="shared" si="17"/>
        <v>257000</v>
      </c>
      <c r="B254" s="7">
        <v>99956</v>
      </c>
      <c r="C254" s="7">
        <f t="shared" si="19"/>
        <v>5497.58</v>
      </c>
      <c r="D254" s="7">
        <f t="shared" si="18"/>
        <v>7996.4800000000005</v>
      </c>
      <c r="E254" s="8">
        <f t="shared" si="15"/>
        <v>113450.06</v>
      </c>
      <c r="F254" s="9">
        <f t="shared" si="16"/>
        <v>0.44143992217898831</v>
      </c>
    </row>
    <row r="255" spans="1:6">
      <c r="A255" s="7">
        <f t="shared" si="17"/>
        <v>258000</v>
      </c>
      <c r="B255" s="7">
        <v>100406</v>
      </c>
      <c r="C255" s="7">
        <f t="shared" si="19"/>
        <v>5522.33</v>
      </c>
      <c r="D255" s="7">
        <f t="shared" si="18"/>
        <v>8032.4800000000005</v>
      </c>
      <c r="E255" s="8">
        <f t="shared" si="15"/>
        <v>113960.81</v>
      </c>
      <c r="F255" s="9">
        <f t="shared" si="16"/>
        <v>0.44170856589147284</v>
      </c>
    </row>
    <row r="256" spans="1:6">
      <c r="A256" s="7">
        <f t="shared" si="17"/>
        <v>259000</v>
      </c>
      <c r="B256" s="7">
        <v>100856</v>
      </c>
      <c r="C256" s="7">
        <f t="shared" si="19"/>
        <v>5547.08</v>
      </c>
      <c r="D256" s="7">
        <f t="shared" si="18"/>
        <v>8068.4800000000005</v>
      </c>
      <c r="E256" s="8">
        <f t="shared" si="15"/>
        <v>114471.56</v>
      </c>
      <c r="F256" s="9">
        <f t="shared" si="16"/>
        <v>0.44197513513513514</v>
      </c>
    </row>
    <row r="257" spans="1:6">
      <c r="A257" s="7">
        <f t="shared" si="17"/>
        <v>260000</v>
      </c>
      <c r="B257" s="7">
        <v>101306</v>
      </c>
      <c r="C257" s="7">
        <f t="shared" si="19"/>
        <v>5571.83</v>
      </c>
      <c r="D257" s="7">
        <f t="shared" si="18"/>
        <v>8104.4800000000005</v>
      </c>
      <c r="E257" s="8">
        <f t="shared" si="15"/>
        <v>114982.31</v>
      </c>
      <c r="F257" s="9">
        <f t="shared" si="16"/>
        <v>0.44223965384615382</v>
      </c>
    </row>
    <row r="258" spans="1:6">
      <c r="A258" s="7">
        <f t="shared" si="17"/>
        <v>261000</v>
      </c>
      <c r="B258" s="7">
        <v>101756</v>
      </c>
      <c r="C258" s="7">
        <f t="shared" si="19"/>
        <v>5596.58</v>
      </c>
      <c r="D258" s="7">
        <f t="shared" si="18"/>
        <v>8140.4800000000005</v>
      </c>
      <c r="E258" s="8">
        <f t="shared" si="15"/>
        <v>115493.06</v>
      </c>
      <c r="F258" s="9">
        <f t="shared" si="16"/>
        <v>0.44250214559386974</v>
      </c>
    </row>
    <row r="259" spans="1:6">
      <c r="A259" s="7">
        <f t="shared" si="17"/>
        <v>262000</v>
      </c>
      <c r="B259" s="7">
        <v>102206</v>
      </c>
      <c r="C259" s="7">
        <f t="shared" si="19"/>
        <v>5621.33</v>
      </c>
      <c r="D259" s="7">
        <f t="shared" si="18"/>
        <v>8176.4800000000005</v>
      </c>
      <c r="E259" s="8">
        <f t="shared" si="15"/>
        <v>116003.81</v>
      </c>
      <c r="F259" s="9">
        <f t="shared" si="16"/>
        <v>0.44276263358778623</v>
      </c>
    </row>
    <row r="260" spans="1:6">
      <c r="A260" s="7">
        <f t="shared" si="17"/>
        <v>263000</v>
      </c>
      <c r="B260" s="7">
        <v>102656</v>
      </c>
      <c r="C260" s="7">
        <f t="shared" si="19"/>
        <v>5646.08</v>
      </c>
      <c r="D260" s="7">
        <f t="shared" si="18"/>
        <v>8212.48</v>
      </c>
      <c r="E260" s="8">
        <f t="shared" si="15"/>
        <v>116514.56</v>
      </c>
      <c r="F260" s="9">
        <f t="shared" si="16"/>
        <v>0.44302114068441062</v>
      </c>
    </row>
    <row r="261" spans="1:6">
      <c r="A261" s="7">
        <f t="shared" si="17"/>
        <v>264000</v>
      </c>
      <c r="B261" s="7">
        <v>103106</v>
      </c>
      <c r="C261" s="7">
        <f t="shared" si="19"/>
        <v>5670.83</v>
      </c>
      <c r="D261" s="7">
        <f t="shared" si="18"/>
        <v>8248.48</v>
      </c>
      <c r="E261" s="8">
        <f t="shared" ref="E261:E324" si="20">SUM(B261:D261)</f>
        <v>117025.31</v>
      </c>
      <c r="F261" s="9">
        <f t="shared" ref="F261:F324" si="21">E261/A261</f>
        <v>0.44327768939393941</v>
      </c>
    </row>
    <row r="262" spans="1:6">
      <c r="A262" s="7">
        <f t="shared" ref="A262:A325" si="22">A261+1000</f>
        <v>265000</v>
      </c>
      <c r="B262" s="7">
        <v>103556</v>
      </c>
      <c r="C262" s="7">
        <f t="shared" si="19"/>
        <v>5695.58</v>
      </c>
      <c r="D262" s="7">
        <f t="shared" ref="D262:D325" si="23">B262*D$3</f>
        <v>8284.48</v>
      </c>
      <c r="E262" s="8">
        <f t="shared" si="20"/>
        <v>117536.06</v>
      </c>
      <c r="F262" s="9">
        <f t="shared" si="21"/>
        <v>0.44353230188679243</v>
      </c>
    </row>
    <row r="263" spans="1:6">
      <c r="A263" s="7">
        <f t="shared" si="22"/>
        <v>266000</v>
      </c>
      <c r="B263" s="7">
        <v>104006</v>
      </c>
      <c r="C263" s="7">
        <f t="shared" si="19"/>
        <v>5720.33</v>
      </c>
      <c r="D263" s="7">
        <f t="shared" si="23"/>
        <v>8320.48</v>
      </c>
      <c r="E263" s="8">
        <f t="shared" si="20"/>
        <v>118046.81</v>
      </c>
      <c r="F263" s="9">
        <f t="shared" si="21"/>
        <v>0.44378499999999999</v>
      </c>
    </row>
    <row r="264" spans="1:6">
      <c r="A264" s="7">
        <f t="shared" si="22"/>
        <v>267000</v>
      </c>
      <c r="B264" s="7">
        <v>104456</v>
      </c>
      <c r="C264" s="7">
        <f t="shared" si="19"/>
        <v>5745.08</v>
      </c>
      <c r="D264" s="7">
        <f t="shared" si="23"/>
        <v>8356.48</v>
      </c>
      <c r="E264" s="8">
        <f t="shared" si="20"/>
        <v>118557.56</v>
      </c>
      <c r="F264" s="9">
        <f t="shared" si="21"/>
        <v>0.44403580524344566</v>
      </c>
    </row>
    <row r="265" spans="1:6">
      <c r="A265" s="7">
        <f t="shared" si="22"/>
        <v>268000</v>
      </c>
      <c r="B265" s="7">
        <v>104906</v>
      </c>
      <c r="C265" s="7">
        <f t="shared" si="19"/>
        <v>5769.83</v>
      </c>
      <c r="D265" s="7">
        <f t="shared" si="23"/>
        <v>8392.48</v>
      </c>
      <c r="E265" s="8">
        <f t="shared" si="20"/>
        <v>119068.31</v>
      </c>
      <c r="F265" s="9">
        <f t="shared" si="21"/>
        <v>0.44428473880597014</v>
      </c>
    </row>
    <row r="266" spans="1:6">
      <c r="A266" s="7">
        <f t="shared" si="22"/>
        <v>269000</v>
      </c>
      <c r="B266" s="7">
        <v>105356</v>
      </c>
      <c r="C266" s="7">
        <f t="shared" si="19"/>
        <v>5794.58</v>
      </c>
      <c r="D266" s="7">
        <f t="shared" si="23"/>
        <v>8428.48</v>
      </c>
      <c r="E266" s="8">
        <f t="shared" si="20"/>
        <v>119579.06</v>
      </c>
      <c r="F266" s="9">
        <f t="shared" si="21"/>
        <v>0.4445318215613383</v>
      </c>
    </row>
    <row r="267" spans="1:6" s="13" customFormat="1">
      <c r="A267" s="10">
        <f t="shared" si="22"/>
        <v>270000</v>
      </c>
      <c r="B267" s="10">
        <v>105806</v>
      </c>
      <c r="C267" s="10">
        <f t="shared" si="19"/>
        <v>5819.33</v>
      </c>
      <c r="D267" s="10">
        <f t="shared" si="23"/>
        <v>8464.48</v>
      </c>
      <c r="E267" s="11">
        <f t="shared" si="20"/>
        <v>120089.81</v>
      </c>
      <c r="F267" s="12">
        <f t="shared" si="21"/>
        <v>0.44477707407407407</v>
      </c>
    </row>
    <row r="268" spans="1:6">
      <c r="A268" s="7">
        <f t="shared" si="22"/>
        <v>271000</v>
      </c>
      <c r="B268" s="7">
        <v>106256</v>
      </c>
      <c r="C268" s="7">
        <f t="shared" si="19"/>
        <v>5844.08</v>
      </c>
      <c r="D268" s="7">
        <f t="shared" si="23"/>
        <v>8500.48</v>
      </c>
      <c r="E268" s="8">
        <f t="shared" si="20"/>
        <v>120600.56</v>
      </c>
      <c r="F268" s="9">
        <f t="shared" si="21"/>
        <v>0.44502051660516606</v>
      </c>
    </row>
    <row r="269" spans="1:6">
      <c r="A269" s="7">
        <f t="shared" si="22"/>
        <v>272000</v>
      </c>
      <c r="B269" s="7">
        <v>106706</v>
      </c>
      <c r="C269" s="7">
        <f t="shared" si="19"/>
        <v>5868.83</v>
      </c>
      <c r="D269" s="7">
        <f t="shared" si="23"/>
        <v>8536.48</v>
      </c>
      <c r="E269" s="8">
        <f t="shared" si="20"/>
        <v>121111.31</v>
      </c>
      <c r="F269" s="9">
        <f t="shared" si="21"/>
        <v>0.44526216911764704</v>
      </c>
    </row>
    <row r="270" spans="1:6">
      <c r="A270" s="7">
        <f t="shared" si="22"/>
        <v>273000</v>
      </c>
      <c r="B270" s="7">
        <v>107156</v>
      </c>
      <c r="C270" s="7">
        <f t="shared" si="19"/>
        <v>5893.58</v>
      </c>
      <c r="D270" s="7">
        <f t="shared" si="23"/>
        <v>8572.48</v>
      </c>
      <c r="E270" s="8">
        <f t="shared" si="20"/>
        <v>121622.06</v>
      </c>
      <c r="F270" s="9">
        <f t="shared" si="21"/>
        <v>0.44550205128205128</v>
      </c>
    </row>
    <row r="271" spans="1:6">
      <c r="A271" s="7">
        <f t="shared" si="22"/>
        <v>274000</v>
      </c>
      <c r="B271" s="7">
        <v>107606</v>
      </c>
      <c r="C271" s="7">
        <f t="shared" si="19"/>
        <v>5918.33</v>
      </c>
      <c r="D271" s="7">
        <f t="shared" si="23"/>
        <v>8608.48</v>
      </c>
      <c r="E271" s="8">
        <f t="shared" si="20"/>
        <v>122132.81</v>
      </c>
      <c r="F271" s="9">
        <f t="shared" si="21"/>
        <v>0.44574018248175179</v>
      </c>
    </row>
    <row r="272" spans="1:6">
      <c r="A272" s="7">
        <f t="shared" si="22"/>
        <v>275000</v>
      </c>
      <c r="B272" s="7">
        <v>108056</v>
      </c>
      <c r="C272" s="7">
        <f t="shared" si="19"/>
        <v>5943.08</v>
      </c>
      <c r="D272" s="7">
        <f t="shared" si="23"/>
        <v>8644.48</v>
      </c>
      <c r="E272" s="8">
        <f t="shared" si="20"/>
        <v>122643.56</v>
      </c>
      <c r="F272" s="9">
        <f t="shared" si="21"/>
        <v>0.44597658181818178</v>
      </c>
    </row>
    <row r="273" spans="1:6">
      <c r="A273" s="7">
        <f t="shared" si="22"/>
        <v>276000</v>
      </c>
      <c r="B273" s="7">
        <v>108506</v>
      </c>
      <c r="C273" s="7">
        <f t="shared" si="19"/>
        <v>5967.83</v>
      </c>
      <c r="D273" s="7">
        <f t="shared" si="23"/>
        <v>8680.48</v>
      </c>
      <c r="E273" s="8">
        <f t="shared" si="20"/>
        <v>123154.31</v>
      </c>
      <c r="F273" s="9">
        <f t="shared" si="21"/>
        <v>0.44621126811594203</v>
      </c>
    </row>
    <row r="274" spans="1:6">
      <c r="A274" s="7">
        <f t="shared" si="22"/>
        <v>277000</v>
      </c>
      <c r="B274" s="7">
        <v>108956</v>
      </c>
      <c r="C274" s="7">
        <f t="shared" si="19"/>
        <v>5992.58</v>
      </c>
      <c r="D274" s="7">
        <f t="shared" si="23"/>
        <v>8716.48</v>
      </c>
      <c r="E274" s="8">
        <f t="shared" si="20"/>
        <v>123665.06</v>
      </c>
      <c r="F274" s="9">
        <f t="shared" si="21"/>
        <v>0.44644425992779785</v>
      </c>
    </row>
    <row r="275" spans="1:6">
      <c r="A275" s="7">
        <f t="shared" si="22"/>
        <v>278000</v>
      </c>
      <c r="B275" s="7">
        <v>109406</v>
      </c>
      <c r="C275" s="7">
        <f t="shared" ref="C275:C338" si="24">B275*C$3</f>
        <v>6017.33</v>
      </c>
      <c r="D275" s="7">
        <f t="shared" si="23"/>
        <v>8752.48</v>
      </c>
      <c r="E275" s="8">
        <f t="shared" si="20"/>
        <v>124175.81</v>
      </c>
      <c r="F275" s="9">
        <f t="shared" si="21"/>
        <v>0.44667557553956833</v>
      </c>
    </row>
    <row r="276" spans="1:6">
      <c r="A276" s="7">
        <f t="shared" si="22"/>
        <v>279000</v>
      </c>
      <c r="B276" s="7">
        <v>109856</v>
      </c>
      <c r="C276" s="7">
        <f t="shared" si="24"/>
        <v>6042.08</v>
      </c>
      <c r="D276" s="7">
        <f t="shared" si="23"/>
        <v>8788.48</v>
      </c>
      <c r="E276" s="8">
        <f t="shared" si="20"/>
        <v>124686.56</v>
      </c>
      <c r="F276" s="9">
        <f t="shared" si="21"/>
        <v>0.44690523297491036</v>
      </c>
    </row>
    <row r="277" spans="1:6">
      <c r="A277" s="7">
        <f t="shared" si="22"/>
        <v>280000</v>
      </c>
      <c r="B277" s="7">
        <v>110306</v>
      </c>
      <c r="C277" s="7">
        <f t="shared" si="24"/>
        <v>6066.83</v>
      </c>
      <c r="D277" s="7">
        <f t="shared" si="23"/>
        <v>8824.48</v>
      </c>
      <c r="E277" s="8">
        <f t="shared" si="20"/>
        <v>125197.31</v>
      </c>
      <c r="F277" s="9">
        <f t="shared" si="21"/>
        <v>0.44713324999999998</v>
      </c>
    </row>
    <row r="278" spans="1:6">
      <c r="A278" s="7">
        <f t="shared" si="22"/>
        <v>281000</v>
      </c>
      <c r="B278" s="7">
        <v>110756</v>
      </c>
      <c r="C278" s="7">
        <f t="shared" si="24"/>
        <v>6091.58</v>
      </c>
      <c r="D278" s="7">
        <f t="shared" si="23"/>
        <v>8860.48</v>
      </c>
      <c r="E278" s="8">
        <f t="shared" si="20"/>
        <v>125708.06</v>
      </c>
      <c r="F278" s="9">
        <f t="shared" si="21"/>
        <v>0.44735964412811385</v>
      </c>
    </row>
    <row r="279" spans="1:6">
      <c r="A279" s="7">
        <f t="shared" si="22"/>
        <v>282000</v>
      </c>
      <c r="B279" s="7">
        <v>111206</v>
      </c>
      <c r="C279" s="7">
        <f t="shared" si="24"/>
        <v>6116.33</v>
      </c>
      <c r="D279" s="7">
        <f t="shared" si="23"/>
        <v>8896.48</v>
      </c>
      <c r="E279" s="8">
        <f t="shared" si="20"/>
        <v>126218.81</v>
      </c>
      <c r="F279" s="9">
        <f t="shared" si="21"/>
        <v>0.44758443262411346</v>
      </c>
    </row>
    <row r="280" spans="1:6">
      <c r="A280" s="7">
        <f t="shared" si="22"/>
        <v>283000</v>
      </c>
      <c r="B280" s="7">
        <v>111656</v>
      </c>
      <c r="C280" s="7">
        <f t="shared" si="24"/>
        <v>6141.08</v>
      </c>
      <c r="D280" s="7">
        <f t="shared" si="23"/>
        <v>8932.48</v>
      </c>
      <c r="E280" s="8">
        <f t="shared" si="20"/>
        <v>126729.56</v>
      </c>
      <c r="F280" s="9">
        <f t="shared" si="21"/>
        <v>0.44780763250883393</v>
      </c>
    </row>
    <row r="281" spans="1:6">
      <c r="A281" s="7">
        <f t="shared" si="22"/>
        <v>284000</v>
      </c>
      <c r="B281" s="7">
        <v>112106</v>
      </c>
      <c r="C281" s="7">
        <f t="shared" si="24"/>
        <v>6165.83</v>
      </c>
      <c r="D281" s="7">
        <f t="shared" si="23"/>
        <v>8968.48</v>
      </c>
      <c r="E281" s="8">
        <f t="shared" si="20"/>
        <v>127240.31</v>
      </c>
      <c r="F281" s="9">
        <f t="shared" si="21"/>
        <v>0.44802926056338027</v>
      </c>
    </row>
    <row r="282" spans="1:6">
      <c r="A282" s="7">
        <f t="shared" si="22"/>
        <v>285000</v>
      </c>
      <c r="B282" s="7">
        <v>112556</v>
      </c>
      <c r="C282" s="7">
        <f t="shared" si="24"/>
        <v>6190.58</v>
      </c>
      <c r="D282" s="7">
        <f t="shared" si="23"/>
        <v>9004.48</v>
      </c>
      <c r="E282" s="8">
        <f t="shared" si="20"/>
        <v>127751.06</v>
      </c>
      <c r="F282" s="9">
        <f t="shared" si="21"/>
        <v>0.44824933333333333</v>
      </c>
    </row>
    <row r="283" spans="1:6">
      <c r="A283" s="7">
        <f t="shared" si="22"/>
        <v>286000</v>
      </c>
      <c r="B283" s="7">
        <v>113006</v>
      </c>
      <c r="C283" s="7">
        <f t="shared" si="24"/>
        <v>6215.33</v>
      </c>
      <c r="D283" s="7">
        <f t="shared" si="23"/>
        <v>9040.48</v>
      </c>
      <c r="E283" s="8">
        <f t="shared" si="20"/>
        <v>128261.81</v>
      </c>
      <c r="F283" s="9">
        <f t="shared" si="21"/>
        <v>0.44846786713286713</v>
      </c>
    </row>
    <row r="284" spans="1:6">
      <c r="A284" s="7">
        <f t="shared" si="22"/>
        <v>287000</v>
      </c>
      <c r="B284" s="7">
        <v>113456</v>
      </c>
      <c r="C284" s="7">
        <f t="shared" si="24"/>
        <v>6240.08</v>
      </c>
      <c r="D284" s="7">
        <f t="shared" si="23"/>
        <v>9076.48</v>
      </c>
      <c r="E284" s="8">
        <f t="shared" si="20"/>
        <v>128772.56</v>
      </c>
      <c r="F284" s="9">
        <f t="shared" si="21"/>
        <v>0.44868487804878049</v>
      </c>
    </row>
    <row r="285" spans="1:6">
      <c r="A285" s="7">
        <f t="shared" si="22"/>
        <v>288000</v>
      </c>
      <c r="B285" s="7">
        <v>113906</v>
      </c>
      <c r="C285" s="7">
        <f t="shared" si="24"/>
        <v>6264.83</v>
      </c>
      <c r="D285" s="7">
        <f t="shared" si="23"/>
        <v>9112.48</v>
      </c>
      <c r="E285" s="8">
        <f t="shared" si="20"/>
        <v>129283.31</v>
      </c>
      <c r="F285" s="9">
        <f t="shared" si="21"/>
        <v>0.44890038194444443</v>
      </c>
    </row>
    <row r="286" spans="1:6">
      <c r="A286" s="7">
        <f t="shared" si="22"/>
        <v>289000</v>
      </c>
      <c r="B286" s="7">
        <v>114356</v>
      </c>
      <c r="C286" s="7">
        <f t="shared" si="24"/>
        <v>6289.58</v>
      </c>
      <c r="D286" s="7">
        <f t="shared" si="23"/>
        <v>9148.48</v>
      </c>
      <c r="E286" s="8">
        <f t="shared" si="20"/>
        <v>129794.06</v>
      </c>
      <c r="F286" s="9">
        <f t="shared" si="21"/>
        <v>0.4491143944636678</v>
      </c>
    </row>
    <row r="287" spans="1:6">
      <c r="A287" s="7">
        <f t="shared" si="22"/>
        <v>290000</v>
      </c>
      <c r="B287" s="7">
        <v>114806</v>
      </c>
      <c r="C287" s="7">
        <f t="shared" si="24"/>
        <v>6314.33</v>
      </c>
      <c r="D287" s="7">
        <f t="shared" si="23"/>
        <v>9184.48</v>
      </c>
      <c r="E287" s="8">
        <f t="shared" si="20"/>
        <v>130304.81</v>
      </c>
      <c r="F287" s="9">
        <f t="shared" si="21"/>
        <v>0.44932693103448273</v>
      </c>
    </row>
    <row r="288" spans="1:6">
      <c r="A288" s="7">
        <f t="shared" si="22"/>
        <v>291000</v>
      </c>
      <c r="B288" s="7">
        <v>115256</v>
      </c>
      <c r="C288" s="7">
        <f t="shared" si="24"/>
        <v>6339.08</v>
      </c>
      <c r="D288" s="7">
        <f t="shared" si="23"/>
        <v>9220.48</v>
      </c>
      <c r="E288" s="8">
        <f t="shared" si="20"/>
        <v>130815.56</v>
      </c>
      <c r="F288" s="9">
        <f t="shared" si="21"/>
        <v>0.44953800687285222</v>
      </c>
    </row>
    <row r="289" spans="1:6">
      <c r="A289" s="7">
        <f t="shared" si="22"/>
        <v>292000</v>
      </c>
      <c r="B289" s="7">
        <v>115706</v>
      </c>
      <c r="C289" s="7">
        <f t="shared" si="24"/>
        <v>6363.83</v>
      </c>
      <c r="D289" s="7">
        <f t="shared" si="23"/>
        <v>9256.48</v>
      </c>
      <c r="E289" s="8">
        <f t="shared" si="20"/>
        <v>131326.31</v>
      </c>
      <c r="F289" s="9">
        <f t="shared" si="21"/>
        <v>0.44974763698630138</v>
      </c>
    </row>
    <row r="290" spans="1:6">
      <c r="A290" s="7">
        <f t="shared" si="22"/>
        <v>293000</v>
      </c>
      <c r="B290" s="7">
        <v>116156</v>
      </c>
      <c r="C290" s="7">
        <f t="shared" si="24"/>
        <v>6388.58</v>
      </c>
      <c r="D290" s="7">
        <f t="shared" si="23"/>
        <v>9292.48</v>
      </c>
      <c r="E290" s="8">
        <f t="shared" si="20"/>
        <v>131837.06</v>
      </c>
      <c r="F290" s="9">
        <f t="shared" si="21"/>
        <v>0.44995583617747442</v>
      </c>
    </row>
    <row r="291" spans="1:6">
      <c r="A291" s="7">
        <f t="shared" si="22"/>
        <v>294000</v>
      </c>
      <c r="B291" s="7">
        <v>116606</v>
      </c>
      <c r="C291" s="7">
        <f t="shared" si="24"/>
        <v>6413.33</v>
      </c>
      <c r="D291" s="7">
        <f t="shared" si="23"/>
        <v>9328.48</v>
      </c>
      <c r="E291" s="8">
        <f t="shared" si="20"/>
        <v>132347.81</v>
      </c>
      <c r="F291" s="9">
        <f t="shared" si="21"/>
        <v>0.45016261904761906</v>
      </c>
    </row>
    <row r="292" spans="1:6">
      <c r="A292" s="7">
        <f t="shared" si="22"/>
        <v>295000</v>
      </c>
      <c r="B292" s="7">
        <v>117056</v>
      </c>
      <c r="C292" s="7">
        <f t="shared" si="24"/>
        <v>6438.08</v>
      </c>
      <c r="D292" s="7">
        <f t="shared" si="23"/>
        <v>9364.48</v>
      </c>
      <c r="E292" s="8">
        <f t="shared" si="20"/>
        <v>132858.56</v>
      </c>
      <c r="F292" s="9">
        <f t="shared" si="21"/>
        <v>0.45036799999999999</v>
      </c>
    </row>
    <row r="293" spans="1:6">
      <c r="A293" s="7">
        <f t="shared" si="22"/>
        <v>296000</v>
      </c>
      <c r="B293" s="7">
        <v>117506</v>
      </c>
      <c r="C293" s="7">
        <f t="shared" si="24"/>
        <v>6462.83</v>
      </c>
      <c r="D293" s="7">
        <f t="shared" si="23"/>
        <v>9400.48</v>
      </c>
      <c r="E293" s="8">
        <f t="shared" si="20"/>
        <v>133369.31</v>
      </c>
      <c r="F293" s="9">
        <f t="shared" si="21"/>
        <v>0.45057199324324326</v>
      </c>
    </row>
    <row r="294" spans="1:6">
      <c r="A294" s="7">
        <f t="shared" si="22"/>
        <v>297000</v>
      </c>
      <c r="B294" s="7">
        <v>117956</v>
      </c>
      <c r="C294" s="7">
        <f t="shared" si="24"/>
        <v>6487.58</v>
      </c>
      <c r="D294" s="7">
        <f t="shared" si="23"/>
        <v>9436.48</v>
      </c>
      <c r="E294" s="8">
        <f t="shared" si="20"/>
        <v>133880.06</v>
      </c>
      <c r="F294" s="9">
        <f t="shared" si="21"/>
        <v>0.45077461279461278</v>
      </c>
    </row>
    <row r="295" spans="1:6">
      <c r="A295" s="7">
        <f t="shared" si="22"/>
        <v>298000</v>
      </c>
      <c r="B295" s="7">
        <v>118406</v>
      </c>
      <c r="C295" s="7">
        <f t="shared" si="24"/>
        <v>6512.33</v>
      </c>
      <c r="D295" s="7">
        <f t="shared" si="23"/>
        <v>9472.48</v>
      </c>
      <c r="E295" s="8">
        <f t="shared" si="20"/>
        <v>134390.81</v>
      </c>
      <c r="F295" s="9">
        <f t="shared" si="21"/>
        <v>0.45097587248322146</v>
      </c>
    </row>
    <row r="296" spans="1:6">
      <c r="A296" s="7">
        <f t="shared" si="22"/>
        <v>299000</v>
      </c>
      <c r="B296" s="7">
        <v>118856</v>
      </c>
      <c r="C296" s="7">
        <f t="shared" si="24"/>
        <v>6537.08</v>
      </c>
      <c r="D296" s="7">
        <f t="shared" si="23"/>
        <v>9508.48</v>
      </c>
      <c r="E296" s="8">
        <f t="shared" si="20"/>
        <v>134901.56</v>
      </c>
      <c r="F296" s="9">
        <f t="shared" si="21"/>
        <v>0.45117578595317726</v>
      </c>
    </row>
    <row r="297" spans="1:6">
      <c r="A297" s="7">
        <f t="shared" si="22"/>
        <v>300000</v>
      </c>
      <c r="B297" s="7">
        <v>119306</v>
      </c>
      <c r="C297" s="7">
        <f t="shared" si="24"/>
        <v>6561.83</v>
      </c>
      <c r="D297" s="7">
        <f t="shared" si="23"/>
        <v>9544.48</v>
      </c>
      <c r="E297" s="8">
        <f t="shared" si="20"/>
        <v>135412.31</v>
      </c>
      <c r="F297" s="9">
        <f t="shared" si="21"/>
        <v>0.45137436666666664</v>
      </c>
    </row>
    <row r="298" spans="1:6">
      <c r="A298" s="7">
        <f t="shared" si="22"/>
        <v>301000</v>
      </c>
      <c r="B298" s="7">
        <v>119756</v>
      </c>
      <c r="C298" s="7">
        <f t="shared" si="24"/>
        <v>6586.58</v>
      </c>
      <c r="D298" s="7">
        <f t="shared" si="23"/>
        <v>9580.48</v>
      </c>
      <c r="E298" s="8">
        <f t="shared" si="20"/>
        <v>135923.06</v>
      </c>
      <c r="F298" s="9">
        <f t="shared" si="21"/>
        <v>0.45157162790697675</v>
      </c>
    </row>
    <row r="299" spans="1:6">
      <c r="A299" s="7">
        <f t="shared" si="22"/>
        <v>302000</v>
      </c>
      <c r="B299" s="7">
        <v>120206</v>
      </c>
      <c r="C299" s="7">
        <f t="shared" si="24"/>
        <v>6611.33</v>
      </c>
      <c r="D299" s="7">
        <f t="shared" si="23"/>
        <v>9616.48</v>
      </c>
      <c r="E299" s="8">
        <f t="shared" si="20"/>
        <v>136433.81</v>
      </c>
      <c r="F299" s="9">
        <f t="shared" si="21"/>
        <v>0.45176758278145696</v>
      </c>
    </row>
    <row r="300" spans="1:6">
      <c r="A300" s="7">
        <f t="shared" si="22"/>
        <v>303000</v>
      </c>
      <c r="B300" s="7">
        <v>120656</v>
      </c>
      <c r="C300" s="7">
        <f t="shared" si="24"/>
        <v>6636.08</v>
      </c>
      <c r="D300" s="7">
        <f t="shared" si="23"/>
        <v>9652.48</v>
      </c>
      <c r="E300" s="8">
        <f t="shared" si="20"/>
        <v>136944.56</v>
      </c>
      <c r="F300" s="9">
        <f t="shared" si="21"/>
        <v>0.45196224422442244</v>
      </c>
    </row>
    <row r="301" spans="1:6">
      <c r="A301" s="7">
        <f t="shared" si="22"/>
        <v>304000</v>
      </c>
      <c r="B301" s="7">
        <v>121106</v>
      </c>
      <c r="C301" s="7">
        <f t="shared" si="24"/>
        <v>6660.83</v>
      </c>
      <c r="D301" s="7">
        <f t="shared" si="23"/>
        <v>9688.48</v>
      </c>
      <c r="E301" s="8">
        <f t="shared" si="20"/>
        <v>137455.31</v>
      </c>
      <c r="F301" s="9">
        <f t="shared" si="21"/>
        <v>0.45215562500000001</v>
      </c>
    </row>
    <row r="302" spans="1:6">
      <c r="A302" s="7">
        <f t="shared" si="22"/>
        <v>305000</v>
      </c>
      <c r="B302" s="7">
        <v>121556</v>
      </c>
      <c r="C302" s="7">
        <f t="shared" si="24"/>
        <v>6685.58</v>
      </c>
      <c r="D302" s="7">
        <f t="shared" si="23"/>
        <v>9724.48</v>
      </c>
      <c r="E302" s="8">
        <f t="shared" si="20"/>
        <v>137966.06</v>
      </c>
      <c r="F302" s="9">
        <f t="shared" si="21"/>
        <v>0.45234773770491804</v>
      </c>
    </row>
    <row r="303" spans="1:6">
      <c r="A303" s="7">
        <f t="shared" si="22"/>
        <v>306000</v>
      </c>
      <c r="B303" s="7">
        <v>122006</v>
      </c>
      <c r="C303" s="7">
        <f t="shared" si="24"/>
        <v>6710.33</v>
      </c>
      <c r="D303" s="7">
        <f t="shared" si="23"/>
        <v>9760.48</v>
      </c>
      <c r="E303" s="8">
        <f t="shared" si="20"/>
        <v>138476.81</v>
      </c>
      <c r="F303" s="9">
        <f t="shared" si="21"/>
        <v>0.45253859477124181</v>
      </c>
    </row>
    <row r="304" spans="1:6">
      <c r="A304" s="7">
        <f t="shared" si="22"/>
        <v>307000</v>
      </c>
      <c r="B304" s="7">
        <v>122456</v>
      </c>
      <c r="C304" s="7">
        <f t="shared" si="24"/>
        <v>6735.08</v>
      </c>
      <c r="D304" s="7">
        <f t="shared" si="23"/>
        <v>9796.48</v>
      </c>
      <c r="E304" s="8">
        <f t="shared" si="20"/>
        <v>138987.56</v>
      </c>
      <c r="F304" s="9">
        <f t="shared" si="21"/>
        <v>0.45272820846905537</v>
      </c>
    </row>
    <row r="305" spans="1:6">
      <c r="A305" s="7">
        <f t="shared" si="22"/>
        <v>308000</v>
      </c>
      <c r="B305" s="7">
        <v>122906</v>
      </c>
      <c r="C305" s="7">
        <f t="shared" si="24"/>
        <v>6759.83</v>
      </c>
      <c r="D305" s="7">
        <f t="shared" si="23"/>
        <v>9832.48</v>
      </c>
      <c r="E305" s="8">
        <f t="shared" si="20"/>
        <v>139498.31</v>
      </c>
      <c r="F305" s="9">
        <f t="shared" si="21"/>
        <v>0.45291659090909092</v>
      </c>
    </row>
    <row r="306" spans="1:6">
      <c r="A306" s="7">
        <f t="shared" si="22"/>
        <v>309000</v>
      </c>
      <c r="B306" s="7">
        <v>123356</v>
      </c>
      <c r="C306" s="7">
        <f t="shared" si="24"/>
        <v>6784.58</v>
      </c>
      <c r="D306" s="7">
        <f t="shared" si="23"/>
        <v>9868.48</v>
      </c>
      <c r="E306" s="8">
        <f t="shared" si="20"/>
        <v>140009.06</v>
      </c>
      <c r="F306" s="9">
        <f t="shared" si="21"/>
        <v>0.45310375404530745</v>
      </c>
    </row>
    <row r="307" spans="1:6">
      <c r="A307" s="7">
        <f t="shared" si="22"/>
        <v>310000</v>
      </c>
      <c r="B307" s="7">
        <v>123806</v>
      </c>
      <c r="C307" s="7">
        <f t="shared" si="24"/>
        <v>6809.33</v>
      </c>
      <c r="D307" s="7">
        <f t="shared" si="23"/>
        <v>9904.48</v>
      </c>
      <c r="E307" s="8">
        <f t="shared" si="20"/>
        <v>140519.81</v>
      </c>
      <c r="F307" s="9">
        <f t="shared" si="21"/>
        <v>0.45328970967741933</v>
      </c>
    </row>
    <row r="308" spans="1:6">
      <c r="A308" s="7">
        <f t="shared" si="22"/>
        <v>311000</v>
      </c>
      <c r="B308" s="7">
        <v>124256</v>
      </c>
      <c r="C308" s="7">
        <f t="shared" si="24"/>
        <v>6834.08</v>
      </c>
      <c r="D308" s="7">
        <f t="shared" si="23"/>
        <v>9940.48</v>
      </c>
      <c r="E308" s="8">
        <f t="shared" si="20"/>
        <v>141030.56</v>
      </c>
      <c r="F308" s="9">
        <f t="shared" si="21"/>
        <v>0.45347446945337622</v>
      </c>
    </row>
    <row r="309" spans="1:6">
      <c r="A309" s="7">
        <f t="shared" si="22"/>
        <v>312000</v>
      </c>
      <c r="B309" s="7">
        <v>124706</v>
      </c>
      <c r="C309" s="7">
        <f t="shared" si="24"/>
        <v>6858.83</v>
      </c>
      <c r="D309" s="7">
        <f t="shared" si="23"/>
        <v>9976.48</v>
      </c>
      <c r="E309" s="8">
        <f t="shared" si="20"/>
        <v>141541.31</v>
      </c>
      <c r="F309" s="9">
        <f t="shared" si="21"/>
        <v>0.45365804487179484</v>
      </c>
    </row>
    <row r="310" spans="1:6">
      <c r="A310" s="7">
        <f t="shared" si="22"/>
        <v>313000</v>
      </c>
      <c r="B310" s="7">
        <v>125156</v>
      </c>
      <c r="C310" s="7">
        <f t="shared" si="24"/>
        <v>6883.58</v>
      </c>
      <c r="D310" s="7">
        <f t="shared" si="23"/>
        <v>10012.48</v>
      </c>
      <c r="E310" s="8">
        <f t="shared" si="20"/>
        <v>142052.06</v>
      </c>
      <c r="F310" s="9">
        <f t="shared" si="21"/>
        <v>0.45384044728434503</v>
      </c>
    </row>
    <row r="311" spans="1:6">
      <c r="A311" s="7">
        <f t="shared" si="22"/>
        <v>314000</v>
      </c>
      <c r="B311" s="7">
        <v>125606</v>
      </c>
      <c r="C311" s="7">
        <f t="shared" si="24"/>
        <v>6908.33</v>
      </c>
      <c r="D311" s="7">
        <f t="shared" si="23"/>
        <v>10048.48</v>
      </c>
      <c r="E311" s="8">
        <f t="shared" si="20"/>
        <v>142562.81</v>
      </c>
      <c r="F311" s="9">
        <f t="shared" si="21"/>
        <v>0.45402168789808917</v>
      </c>
    </row>
    <row r="312" spans="1:6">
      <c r="A312" s="7">
        <f t="shared" si="22"/>
        <v>315000</v>
      </c>
      <c r="B312" s="7">
        <v>126056</v>
      </c>
      <c r="C312" s="7">
        <f t="shared" si="24"/>
        <v>6933.08</v>
      </c>
      <c r="D312" s="7">
        <f t="shared" si="23"/>
        <v>10084.48</v>
      </c>
      <c r="E312" s="8">
        <f t="shared" si="20"/>
        <v>143073.56</v>
      </c>
      <c r="F312" s="9">
        <f t="shared" si="21"/>
        <v>0.45420177777777776</v>
      </c>
    </row>
    <row r="313" spans="1:6">
      <c r="A313" s="7">
        <f t="shared" si="22"/>
        <v>316000</v>
      </c>
      <c r="B313" s="7">
        <v>126506</v>
      </c>
      <c r="C313" s="7">
        <f t="shared" si="24"/>
        <v>6957.83</v>
      </c>
      <c r="D313" s="7">
        <f t="shared" si="23"/>
        <v>10120.48</v>
      </c>
      <c r="E313" s="8">
        <f t="shared" si="20"/>
        <v>143584.31</v>
      </c>
      <c r="F313" s="9">
        <f t="shared" si="21"/>
        <v>0.45438072784810124</v>
      </c>
    </row>
    <row r="314" spans="1:6">
      <c r="A314" s="7">
        <f t="shared" si="22"/>
        <v>317000</v>
      </c>
      <c r="B314" s="7">
        <v>126956</v>
      </c>
      <c r="C314" s="7">
        <f t="shared" si="24"/>
        <v>6982.58</v>
      </c>
      <c r="D314" s="7">
        <f t="shared" si="23"/>
        <v>10156.48</v>
      </c>
      <c r="E314" s="8">
        <f t="shared" si="20"/>
        <v>144095.06</v>
      </c>
      <c r="F314" s="9">
        <f t="shared" si="21"/>
        <v>0.45455854889589903</v>
      </c>
    </row>
    <row r="315" spans="1:6">
      <c r="A315" s="7">
        <f t="shared" si="22"/>
        <v>318000</v>
      </c>
      <c r="B315" s="7">
        <v>127406</v>
      </c>
      <c r="C315" s="7">
        <f t="shared" si="24"/>
        <v>7007.33</v>
      </c>
      <c r="D315" s="7">
        <f t="shared" si="23"/>
        <v>10192.48</v>
      </c>
      <c r="E315" s="8">
        <f t="shared" si="20"/>
        <v>144605.81</v>
      </c>
      <c r="F315" s="9">
        <f t="shared" si="21"/>
        <v>0.45473525157232703</v>
      </c>
    </row>
    <row r="316" spans="1:6">
      <c r="A316" s="7">
        <f t="shared" si="22"/>
        <v>319000</v>
      </c>
      <c r="B316" s="7">
        <v>127856</v>
      </c>
      <c r="C316" s="7">
        <f t="shared" si="24"/>
        <v>7032.08</v>
      </c>
      <c r="D316" s="7">
        <f t="shared" si="23"/>
        <v>10228.48</v>
      </c>
      <c r="E316" s="8">
        <f t="shared" si="20"/>
        <v>145116.56</v>
      </c>
      <c r="F316" s="9">
        <f t="shared" si="21"/>
        <v>0.4549108463949843</v>
      </c>
    </row>
    <row r="317" spans="1:6">
      <c r="A317" s="7">
        <f t="shared" si="22"/>
        <v>320000</v>
      </c>
      <c r="B317" s="7">
        <v>128306</v>
      </c>
      <c r="C317" s="7">
        <f t="shared" si="24"/>
        <v>7056.83</v>
      </c>
      <c r="D317" s="7">
        <f t="shared" si="23"/>
        <v>10264.48</v>
      </c>
      <c r="E317" s="8">
        <f t="shared" si="20"/>
        <v>145627.31</v>
      </c>
      <c r="F317" s="9">
        <f t="shared" si="21"/>
        <v>0.45508534374999998</v>
      </c>
    </row>
    <row r="318" spans="1:6">
      <c r="A318" s="7">
        <f t="shared" si="22"/>
        <v>321000</v>
      </c>
      <c r="B318" s="7">
        <v>128756</v>
      </c>
      <c r="C318" s="7">
        <f t="shared" si="24"/>
        <v>7081.58</v>
      </c>
      <c r="D318" s="7">
        <f t="shared" si="23"/>
        <v>10300.48</v>
      </c>
      <c r="E318" s="8">
        <f t="shared" si="20"/>
        <v>146138.06</v>
      </c>
      <c r="F318" s="9">
        <f t="shared" si="21"/>
        <v>0.45525875389408099</v>
      </c>
    </row>
    <row r="319" spans="1:6">
      <c r="A319" s="7">
        <f t="shared" si="22"/>
        <v>322000</v>
      </c>
      <c r="B319" s="7">
        <v>129206</v>
      </c>
      <c r="C319" s="7">
        <f t="shared" si="24"/>
        <v>7106.33</v>
      </c>
      <c r="D319" s="7">
        <f t="shared" si="23"/>
        <v>10336.48</v>
      </c>
      <c r="E319" s="8">
        <f t="shared" si="20"/>
        <v>146648.81</v>
      </c>
      <c r="F319" s="9">
        <f t="shared" si="21"/>
        <v>0.45543108695652174</v>
      </c>
    </row>
    <row r="320" spans="1:6">
      <c r="A320" s="7">
        <f t="shared" si="22"/>
        <v>323000</v>
      </c>
      <c r="B320" s="7">
        <v>129656</v>
      </c>
      <c r="C320" s="7">
        <f t="shared" si="24"/>
        <v>7131.08</v>
      </c>
      <c r="D320" s="7">
        <f t="shared" si="23"/>
        <v>10372.48</v>
      </c>
      <c r="E320" s="8">
        <f t="shared" si="20"/>
        <v>147159.56</v>
      </c>
      <c r="F320" s="9">
        <f t="shared" si="21"/>
        <v>0.45560235294117646</v>
      </c>
    </row>
    <row r="321" spans="1:6">
      <c r="A321" s="7">
        <f t="shared" si="22"/>
        <v>324000</v>
      </c>
      <c r="B321" s="7">
        <v>130106</v>
      </c>
      <c r="C321" s="7">
        <f t="shared" si="24"/>
        <v>7155.83</v>
      </c>
      <c r="D321" s="7">
        <f t="shared" si="23"/>
        <v>10408.48</v>
      </c>
      <c r="E321" s="8">
        <f t="shared" si="20"/>
        <v>147670.31</v>
      </c>
      <c r="F321" s="9">
        <f t="shared" si="21"/>
        <v>0.45577256172839503</v>
      </c>
    </row>
    <row r="322" spans="1:6">
      <c r="A322" s="7">
        <f t="shared" si="22"/>
        <v>325000</v>
      </c>
      <c r="B322" s="7">
        <v>130556</v>
      </c>
      <c r="C322" s="7">
        <f t="shared" si="24"/>
        <v>7180.58</v>
      </c>
      <c r="D322" s="7">
        <f t="shared" si="23"/>
        <v>10444.48</v>
      </c>
      <c r="E322" s="8">
        <f t="shared" si="20"/>
        <v>148181.06</v>
      </c>
      <c r="F322" s="9">
        <f t="shared" si="21"/>
        <v>0.45594172307692304</v>
      </c>
    </row>
    <row r="323" spans="1:6">
      <c r="A323" s="7">
        <f t="shared" si="22"/>
        <v>326000</v>
      </c>
      <c r="B323" s="7">
        <v>131006</v>
      </c>
      <c r="C323" s="7">
        <f t="shared" si="24"/>
        <v>7205.33</v>
      </c>
      <c r="D323" s="7">
        <f t="shared" si="23"/>
        <v>10480.48</v>
      </c>
      <c r="E323" s="8">
        <f t="shared" si="20"/>
        <v>148691.81</v>
      </c>
      <c r="F323" s="9">
        <f t="shared" si="21"/>
        <v>0.45610984662576687</v>
      </c>
    </row>
    <row r="324" spans="1:6">
      <c r="A324" s="7">
        <f t="shared" si="22"/>
        <v>327000</v>
      </c>
      <c r="B324" s="7">
        <v>131456</v>
      </c>
      <c r="C324" s="7">
        <f t="shared" si="24"/>
        <v>7230.08</v>
      </c>
      <c r="D324" s="7">
        <f t="shared" si="23"/>
        <v>10516.48</v>
      </c>
      <c r="E324" s="8">
        <f t="shared" si="20"/>
        <v>149202.56</v>
      </c>
      <c r="F324" s="9">
        <f t="shared" si="21"/>
        <v>0.45627694189602447</v>
      </c>
    </row>
    <row r="325" spans="1:6">
      <c r="A325" s="7">
        <f t="shared" si="22"/>
        <v>328000</v>
      </c>
      <c r="B325" s="7">
        <v>131906</v>
      </c>
      <c r="C325" s="7">
        <f t="shared" si="24"/>
        <v>7254.83</v>
      </c>
      <c r="D325" s="7">
        <f t="shared" si="23"/>
        <v>10552.48</v>
      </c>
      <c r="E325" s="8">
        <f t="shared" ref="E325:E388" si="25">SUM(B325:D325)</f>
        <v>149713.31</v>
      </c>
      <c r="F325" s="9">
        <f t="shared" ref="F325:F388" si="26">E325/A325</f>
        <v>0.45644301829268291</v>
      </c>
    </row>
    <row r="326" spans="1:6">
      <c r="A326" s="7">
        <f t="shared" ref="A326:A389" si="27">A325+1000</f>
        <v>329000</v>
      </c>
      <c r="B326" s="7">
        <v>132356</v>
      </c>
      <c r="C326" s="7">
        <f t="shared" si="24"/>
        <v>7279.58</v>
      </c>
      <c r="D326" s="7">
        <f t="shared" ref="D326:D389" si="28">B326*D$3</f>
        <v>10588.48</v>
      </c>
      <c r="E326" s="8">
        <f t="shared" si="25"/>
        <v>150224.06</v>
      </c>
      <c r="F326" s="9">
        <f t="shared" si="26"/>
        <v>0.45660808510638295</v>
      </c>
    </row>
    <row r="327" spans="1:6">
      <c r="A327" s="7">
        <f t="shared" si="27"/>
        <v>330000</v>
      </c>
      <c r="B327" s="7">
        <v>132806</v>
      </c>
      <c r="C327" s="7">
        <f t="shared" si="24"/>
        <v>7304.33</v>
      </c>
      <c r="D327" s="7">
        <f t="shared" si="28"/>
        <v>10624.48</v>
      </c>
      <c r="E327" s="8">
        <f t="shared" si="25"/>
        <v>150734.81</v>
      </c>
      <c r="F327" s="9">
        <f t="shared" si="26"/>
        <v>0.45677215151515149</v>
      </c>
    </row>
    <row r="328" spans="1:6">
      <c r="A328" s="7">
        <f t="shared" si="27"/>
        <v>331000</v>
      </c>
      <c r="B328" s="7">
        <v>133256</v>
      </c>
      <c r="C328" s="7">
        <f t="shared" si="24"/>
        <v>7329.08</v>
      </c>
      <c r="D328" s="7">
        <f t="shared" si="28"/>
        <v>10660.48</v>
      </c>
      <c r="E328" s="8">
        <f t="shared" si="25"/>
        <v>151245.56</v>
      </c>
      <c r="F328" s="9">
        <f t="shared" si="26"/>
        <v>0.45693522658610269</v>
      </c>
    </row>
    <row r="329" spans="1:6">
      <c r="A329" s="7">
        <f t="shared" si="27"/>
        <v>332000</v>
      </c>
      <c r="B329" s="7">
        <v>133706</v>
      </c>
      <c r="C329" s="7">
        <f t="shared" si="24"/>
        <v>7353.83</v>
      </c>
      <c r="D329" s="7">
        <f t="shared" si="28"/>
        <v>10696.48</v>
      </c>
      <c r="E329" s="8">
        <f t="shared" si="25"/>
        <v>151756.31</v>
      </c>
      <c r="F329" s="9">
        <f t="shared" si="26"/>
        <v>0.45709731927710845</v>
      </c>
    </row>
    <row r="330" spans="1:6">
      <c r="A330" s="7">
        <f t="shared" si="27"/>
        <v>333000</v>
      </c>
      <c r="B330" s="7">
        <v>134156</v>
      </c>
      <c r="C330" s="7">
        <f t="shared" si="24"/>
        <v>7378.58</v>
      </c>
      <c r="D330" s="7">
        <f t="shared" si="28"/>
        <v>10732.48</v>
      </c>
      <c r="E330" s="8">
        <f t="shared" si="25"/>
        <v>152267.06</v>
      </c>
      <c r="F330" s="9">
        <f t="shared" si="26"/>
        <v>0.45725843843843844</v>
      </c>
    </row>
    <row r="331" spans="1:6">
      <c r="A331" s="7">
        <f t="shared" si="27"/>
        <v>334000</v>
      </c>
      <c r="B331" s="7">
        <v>134606</v>
      </c>
      <c r="C331" s="7">
        <f t="shared" si="24"/>
        <v>7403.33</v>
      </c>
      <c r="D331" s="7">
        <f t="shared" si="28"/>
        <v>10768.48</v>
      </c>
      <c r="E331" s="8">
        <f t="shared" si="25"/>
        <v>152777.81</v>
      </c>
      <c r="F331" s="9">
        <f t="shared" si="26"/>
        <v>0.45741859281437125</v>
      </c>
    </row>
    <row r="332" spans="1:6">
      <c r="A332" s="7">
        <f t="shared" si="27"/>
        <v>335000</v>
      </c>
      <c r="B332" s="7">
        <v>135056</v>
      </c>
      <c r="C332" s="7">
        <f t="shared" si="24"/>
        <v>7428.08</v>
      </c>
      <c r="D332" s="7">
        <f t="shared" si="28"/>
        <v>10804.48</v>
      </c>
      <c r="E332" s="8">
        <f t="shared" si="25"/>
        <v>153288.56</v>
      </c>
      <c r="F332" s="9">
        <f t="shared" si="26"/>
        <v>0.45757779104477614</v>
      </c>
    </row>
    <row r="333" spans="1:6">
      <c r="A333" s="7">
        <f t="shared" si="27"/>
        <v>336000</v>
      </c>
      <c r="B333" s="7">
        <v>135506</v>
      </c>
      <c r="C333" s="7">
        <f t="shared" si="24"/>
        <v>7452.83</v>
      </c>
      <c r="D333" s="7">
        <f t="shared" si="28"/>
        <v>10840.48</v>
      </c>
      <c r="E333" s="8">
        <f t="shared" si="25"/>
        <v>153799.31</v>
      </c>
      <c r="F333" s="9">
        <f t="shared" si="26"/>
        <v>0.45773604166666665</v>
      </c>
    </row>
    <row r="334" spans="1:6">
      <c r="A334" s="7">
        <f t="shared" si="27"/>
        <v>337000</v>
      </c>
      <c r="B334" s="7">
        <v>135956</v>
      </c>
      <c r="C334" s="7">
        <f t="shared" si="24"/>
        <v>7477.58</v>
      </c>
      <c r="D334" s="7">
        <f t="shared" si="28"/>
        <v>10876.48</v>
      </c>
      <c r="E334" s="8">
        <f t="shared" si="25"/>
        <v>154310.06</v>
      </c>
      <c r="F334" s="9">
        <f t="shared" si="26"/>
        <v>0.45789335311572699</v>
      </c>
    </row>
    <row r="335" spans="1:6">
      <c r="A335" s="7">
        <f t="shared" si="27"/>
        <v>338000</v>
      </c>
      <c r="B335" s="7">
        <v>136406</v>
      </c>
      <c r="C335" s="7">
        <f t="shared" si="24"/>
        <v>7502.33</v>
      </c>
      <c r="D335" s="7">
        <f t="shared" si="28"/>
        <v>10912.48</v>
      </c>
      <c r="E335" s="8">
        <f t="shared" si="25"/>
        <v>154820.81</v>
      </c>
      <c r="F335" s="9">
        <f t="shared" si="26"/>
        <v>0.45804973372781066</v>
      </c>
    </row>
    <row r="336" spans="1:6">
      <c r="A336" s="7">
        <f t="shared" si="27"/>
        <v>339000</v>
      </c>
      <c r="B336" s="7">
        <v>136856</v>
      </c>
      <c r="C336" s="7">
        <f t="shared" si="24"/>
        <v>7527.08</v>
      </c>
      <c r="D336" s="7">
        <f t="shared" si="28"/>
        <v>10948.48</v>
      </c>
      <c r="E336" s="8">
        <f t="shared" si="25"/>
        <v>155331.56</v>
      </c>
      <c r="F336" s="9">
        <f t="shared" si="26"/>
        <v>0.45820519174041296</v>
      </c>
    </row>
    <row r="337" spans="1:6">
      <c r="A337" s="7">
        <f t="shared" si="27"/>
        <v>340000</v>
      </c>
      <c r="B337" s="7">
        <v>137306</v>
      </c>
      <c r="C337" s="7">
        <f t="shared" si="24"/>
        <v>7551.83</v>
      </c>
      <c r="D337" s="7">
        <f t="shared" si="28"/>
        <v>10984.48</v>
      </c>
      <c r="E337" s="8">
        <f t="shared" si="25"/>
        <v>155842.31</v>
      </c>
      <c r="F337" s="9">
        <f t="shared" si="26"/>
        <v>0.45835973529411767</v>
      </c>
    </row>
    <row r="338" spans="1:6">
      <c r="A338" s="7">
        <f t="shared" si="27"/>
        <v>341000</v>
      </c>
      <c r="B338" s="7">
        <v>137756</v>
      </c>
      <c r="C338" s="7">
        <f t="shared" si="24"/>
        <v>7576.58</v>
      </c>
      <c r="D338" s="7">
        <f t="shared" si="28"/>
        <v>11020.48</v>
      </c>
      <c r="E338" s="8">
        <f t="shared" si="25"/>
        <v>156353.06</v>
      </c>
      <c r="F338" s="9">
        <f t="shared" si="26"/>
        <v>0.45851337243401757</v>
      </c>
    </row>
    <row r="339" spans="1:6">
      <c r="A339" s="7">
        <f t="shared" si="27"/>
        <v>342000</v>
      </c>
      <c r="B339" s="7">
        <v>138206</v>
      </c>
      <c r="C339" s="7">
        <f t="shared" ref="C339:C402" si="29">B339*C$3</f>
        <v>7601.33</v>
      </c>
      <c r="D339" s="7">
        <f t="shared" si="28"/>
        <v>11056.48</v>
      </c>
      <c r="E339" s="8">
        <f t="shared" si="25"/>
        <v>156863.81</v>
      </c>
      <c r="F339" s="9">
        <f t="shared" si="26"/>
        <v>0.45866611111111111</v>
      </c>
    </row>
    <row r="340" spans="1:6">
      <c r="A340" s="7">
        <f t="shared" si="27"/>
        <v>343000</v>
      </c>
      <c r="B340" s="7">
        <v>138656</v>
      </c>
      <c r="C340" s="7">
        <f t="shared" si="29"/>
        <v>7626.08</v>
      </c>
      <c r="D340" s="7">
        <f t="shared" si="28"/>
        <v>11092.48</v>
      </c>
      <c r="E340" s="8">
        <f t="shared" si="25"/>
        <v>157374.56</v>
      </c>
      <c r="F340" s="9">
        <f t="shared" si="26"/>
        <v>0.45881795918367346</v>
      </c>
    </row>
    <row r="341" spans="1:6">
      <c r="A341" s="7">
        <f t="shared" si="27"/>
        <v>344000</v>
      </c>
      <c r="B341" s="7">
        <v>139106</v>
      </c>
      <c r="C341" s="7">
        <f t="shared" si="29"/>
        <v>7650.83</v>
      </c>
      <c r="D341" s="7">
        <f t="shared" si="28"/>
        <v>11128.48</v>
      </c>
      <c r="E341" s="8">
        <f t="shared" si="25"/>
        <v>157885.31</v>
      </c>
      <c r="F341" s="9">
        <f t="shared" si="26"/>
        <v>0.45896892441860465</v>
      </c>
    </row>
    <row r="342" spans="1:6">
      <c r="A342" s="7">
        <f t="shared" si="27"/>
        <v>345000</v>
      </c>
      <c r="B342" s="7">
        <v>139556</v>
      </c>
      <c r="C342" s="7">
        <f t="shared" si="29"/>
        <v>7675.58</v>
      </c>
      <c r="D342" s="7">
        <f t="shared" si="28"/>
        <v>11164.48</v>
      </c>
      <c r="E342" s="8">
        <f t="shared" si="25"/>
        <v>158396.06</v>
      </c>
      <c r="F342" s="9">
        <f t="shared" si="26"/>
        <v>0.45911901449275361</v>
      </c>
    </row>
    <row r="343" spans="1:6">
      <c r="A343" s="7">
        <f t="shared" si="27"/>
        <v>346000</v>
      </c>
      <c r="B343" s="7">
        <v>140006</v>
      </c>
      <c r="C343" s="7">
        <f t="shared" si="29"/>
        <v>7700.33</v>
      </c>
      <c r="D343" s="7">
        <f t="shared" si="28"/>
        <v>11200.48</v>
      </c>
      <c r="E343" s="8">
        <f t="shared" si="25"/>
        <v>158906.81</v>
      </c>
      <c r="F343" s="9">
        <f t="shared" si="26"/>
        <v>0.45926823699421965</v>
      </c>
    </row>
    <row r="344" spans="1:6">
      <c r="A344" s="7">
        <f t="shared" si="27"/>
        <v>347000</v>
      </c>
      <c r="B344" s="7">
        <v>140456</v>
      </c>
      <c r="C344" s="7">
        <f t="shared" si="29"/>
        <v>7725.08</v>
      </c>
      <c r="D344" s="7">
        <f t="shared" si="28"/>
        <v>11236.48</v>
      </c>
      <c r="E344" s="8">
        <f t="shared" si="25"/>
        <v>159417.56</v>
      </c>
      <c r="F344" s="9">
        <f t="shared" si="26"/>
        <v>0.45941659942363111</v>
      </c>
    </row>
    <row r="345" spans="1:6">
      <c r="A345" s="7">
        <f t="shared" si="27"/>
        <v>348000</v>
      </c>
      <c r="B345" s="7">
        <v>140906</v>
      </c>
      <c r="C345" s="7">
        <f t="shared" si="29"/>
        <v>7749.83</v>
      </c>
      <c r="D345" s="7">
        <f t="shared" si="28"/>
        <v>11272.48</v>
      </c>
      <c r="E345" s="8">
        <f t="shared" si="25"/>
        <v>159928.31</v>
      </c>
      <c r="F345" s="9">
        <f t="shared" si="26"/>
        <v>0.4595641091954023</v>
      </c>
    </row>
    <row r="346" spans="1:6">
      <c r="A346" s="7">
        <f t="shared" si="27"/>
        <v>349000</v>
      </c>
      <c r="B346" s="7">
        <v>141356</v>
      </c>
      <c r="C346" s="7">
        <f t="shared" si="29"/>
        <v>7774.58</v>
      </c>
      <c r="D346" s="7">
        <f t="shared" si="28"/>
        <v>11308.48</v>
      </c>
      <c r="E346" s="8">
        <f t="shared" si="25"/>
        <v>160439.06</v>
      </c>
      <c r="F346" s="9">
        <f t="shared" si="26"/>
        <v>0.45971077363896845</v>
      </c>
    </row>
    <row r="347" spans="1:6">
      <c r="A347" s="7">
        <f t="shared" si="27"/>
        <v>350000</v>
      </c>
      <c r="B347" s="7">
        <v>141806</v>
      </c>
      <c r="C347" s="7">
        <f t="shared" si="29"/>
        <v>7799.33</v>
      </c>
      <c r="D347" s="7">
        <f t="shared" si="28"/>
        <v>11344.48</v>
      </c>
      <c r="E347" s="8">
        <f t="shared" si="25"/>
        <v>160949.81</v>
      </c>
      <c r="F347" s="9">
        <f t="shared" si="26"/>
        <v>0.4598566</v>
      </c>
    </row>
    <row r="348" spans="1:6">
      <c r="A348" s="7">
        <f t="shared" si="27"/>
        <v>351000</v>
      </c>
      <c r="B348" s="7">
        <v>142256</v>
      </c>
      <c r="C348" s="7">
        <f t="shared" si="29"/>
        <v>7824.08</v>
      </c>
      <c r="D348" s="7">
        <f t="shared" si="28"/>
        <v>11380.48</v>
      </c>
      <c r="E348" s="8">
        <f t="shared" si="25"/>
        <v>161460.56</v>
      </c>
      <c r="F348" s="9">
        <f t="shared" si="26"/>
        <v>0.46000159544159541</v>
      </c>
    </row>
    <row r="349" spans="1:6">
      <c r="A349" s="7">
        <f t="shared" si="27"/>
        <v>352000</v>
      </c>
      <c r="B349" s="7">
        <v>142706</v>
      </c>
      <c r="C349" s="7">
        <f t="shared" si="29"/>
        <v>7848.83</v>
      </c>
      <c r="D349" s="7">
        <f t="shared" si="28"/>
        <v>11416.48</v>
      </c>
      <c r="E349" s="8">
        <f t="shared" si="25"/>
        <v>161971.31</v>
      </c>
      <c r="F349" s="9">
        <f t="shared" si="26"/>
        <v>0.46014576704545451</v>
      </c>
    </row>
    <row r="350" spans="1:6">
      <c r="A350" s="7">
        <f t="shared" si="27"/>
        <v>353000</v>
      </c>
      <c r="B350" s="7">
        <v>143156</v>
      </c>
      <c r="C350" s="7">
        <f t="shared" si="29"/>
        <v>7873.58</v>
      </c>
      <c r="D350" s="7">
        <f t="shared" si="28"/>
        <v>11452.48</v>
      </c>
      <c r="E350" s="8">
        <f t="shared" si="25"/>
        <v>162482.06</v>
      </c>
      <c r="F350" s="9">
        <f t="shared" si="26"/>
        <v>0.46028912181303117</v>
      </c>
    </row>
    <row r="351" spans="1:6">
      <c r="A351" s="7">
        <f t="shared" si="27"/>
        <v>354000</v>
      </c>
      <c r="B351" s="7">
        <v>143606</v>
      </c>
      <c r="C351" s="7">
        <f t="shared" si="29"/>
        <v>7898.33</v>
      </c>
      <c r="D351" s="7">
        <f t="shared" si="28"/>
        <v>11488.48</v>
      </c>
      <c r="E351" s="8">
        <f t="shared" si="25"/>
        <v>162992.81</v>
      </c>
      <c r="F351" s="9">
        <f t="shared" si="26"/>
        <v>0.46043166666666668</v>
      </c>
    </row>
    <row r="352" spans="1:6">
      <c r="A352" s="7">
        <f t="shared" si="27"/>
        <v>355000</v>
      </c>
      <c r="B352" s="7">
        <v>144056</v>
      </c>
      <c r="C352" s="7">
        <f t="shared" si="29"/>
        <v>7923.08</v>
      </c>
      <c r="D352" s="7">
        <f t="shared" si="28"/>
        <v>11524.48</v>
      </c>
      <c r="E352" s="8">
        <f t="shared" si="25"/>
        <v>163503.56</v>
      </c>
      <c r="F352" s="9">
        <f t="shared" si="26"/>
        <v>0.46057340845070421</v>
      </c>
    </row>
    <row r="353" spans="1:6">
      <c r="A353" s="7">
        <f t="shared" si="27"/>
        <v>356000</v>
      </c>
      <c r="B353" s="7">
        <v>144506</v>
      </c>
      <c r="C353" s="7">
        <f t="shared" si="29"/>
        <v>7947.83</v>
      </c>
      <c r="D353" s="7">
        <f t="shared" si="28"/>
        <v>11560.48</v>
      </c>
      <c r="E353" s="8">
        <f t="shared" si="25"/>
        <v>164014.31</v>
      </c>
      <c r="F353" s="9">
        <f t="shared" si="26"/>
        <v>0.46071435393258425</v>
      </c>
    </row>
    <row r="354" spans="1:6">
      <c r="A354" s="7">
        <f t="shared" si="27"/>
        <v>357000</v>
      </c>
      <c r="B354" s="7">
        <v>144956</v>
      </c>
      <c r="C354" s="7">
        <f t="shared" si="29"/>
        <v>7972.58</v>
      </c>
      <c r="D354" s="7">
        <f t="shared" si="28"/>
        <v>11596.48</v>
      </c>
      <c r="E354" s="8">
        <f t="shared" si="25"/>
        <v>164525.06</v>
      </c>
      <c r="F354" s="9">
        <f t="shared" si="26"/>
        <v>0.46085450980392156</v>
      </c>
    </row>
    <row r="355" spans="1:6">
      <c r="A355" s="7">
        <f t="shared" si="27"/>
        <v>358000</v>
      </c>
      <c r="B355" s="7">
        <v>145406</v>
      </c>
      <c r="C355" s="7">
        <f t="shared" si="29"/>
        <v>7997.33</v>
      </c>
      <c r="D355" s="7">
        <f t="shared" si="28"/>
        <v>11632.48</v>
      </c>
      <c r="E355" s="8">
        <f t="shared" si="25"/>
        <v>165035.81</v>
      </c>
      <c r="F355" s="9">
        <f t="shared" si="26"/>
        <v>0.46099388268156422</v>
      </c>
    </row>
    <row r="356" spans="1:6">
      <c r="A356" s="7">
        <f t="shared" si="27"/>
        <v>359000</v>
      </c>
      <c r="B356" s="7">
        <v>145856</v>
      </c>
      <c r="C356" s="7">
        <f t="shared" si="29"/>
        <v>8022.08</v>
      </c>
      <c r="D356" s="7">
        <f t="shared" si="28"/>
        <v>11668.48</v>
      </c>
      <c r="E356" s="8">
        <f t="shared" si="25"/>
        <v>165546.56</v>
      </c>
      <c r="F356" s="9">
        <f t="shared" si="26"/>
        <v>0.46113247910863508</v>
      </c>
    </row>
    <row r="357" spans="1:6">
      <c r="A357" s="7">
        <f t="shared" si="27"/>
        <v>360000</v>
      </c>
      <c r="B357" s="7">
        <v>146306</v>
      </c>
      <c r="C357" s="7">
        <f t="shared" si="29"/>
        <v>8046.83</v>
      </c>
      <c r="D357" s="7">
        <f t="shared" si="28"/>
        <v>11704.48</v>
      </c>
      <c r="E357" s="8">
        <f t="shared" si="25"/>
        <v>166057.31</v>
      </c>
      <c r="F357" s="9">
        <f t="shared" si="26"/>
        <v>0.46127030555555554</v>
      </c>
    </row>
    <row r="358" spans="1:6">
      <c r="A358" s="7">
        <f t="shared" si="27"/>
        <v>361000</v>
      </c>
      <c r="B358" s="7">
        <v>146756</v>
      </c>
      <c r="C358" s="7">
        <f t="shared" si="29"/>
        <v>8071.58</v>
      </c>
      <c r="D358" s="7">
        <f t="shared" si="28"/>
        <v>11740.48</v>
      </c>
      <c r="E358" s="8">
        <f t="shared" si="25"/>
        <v>166568.06</v>
      </c>
      <c r="F358" s="9">
        <f t="shared" si="26"/>
        <v>0.46140736842105262</v>
      </c>
    </row>
    <row r="359" spans="1:6">
      <c r="A359" s="7">
        <f t="shared" si="27"/>
        <v>362000</v>
      </c>
      <c r="B359" s="7">
        <v>147206</v>
      </c>
      <c r="C359" s="7">
        <f t="shared" si="29"/>
        <v>8096.33</v>
      </c>
      <c r="D359" s="7">
        <f t="shared" si="28"/>
        <v>11776.48</v>
      </c>
      <c r="E359" s="8">
        <f t="shared" si="25"/>
        <v>167078.81</v>
      </c>
      <c r="F359" s="9">
        <f t="shared" si="26"/>
        <v>0.46154367403314916</v>
      </c>
    </row>
    <row r="360" spans="1:6">
      <c r="A360" s="7">
        <f t="shared" si="27"/>
        <v>363000</v>
      </c>
      <c r="B360" s="7">
        <v>147656</v>
      </c>
      <c r="C360" s="7">
        <f t="shared" si="29"/>
        <v>8121.08</v>
      </c>
      <c r="D360" s="7">
        <f t="shared" si="28"/>
        <v>11812.48</v>
      </c>
      <c r="E360" s="8">
        <f t="shared" si="25"/>
        <v>167589.56</v>
      </c>
      <c r="F360" s="9">
        <f t="shared" si="26"/>
        <v>0.46167922865013772</v>
      </c>
    </row>
    <row r="361" spans="1:6">
      <c r="A361" s="7">
        <f t="shared" si="27"/>
        <v>364000</v>
      </c>
      <c r="B361" s="7">
        <v>148106</v>
      </c>
      <c r="C361" s="7">
        <f t="shared" si="29"/>
        <v>8145.83</v>
      </c>
      <c r="D361" s="7">
        <f t="shared" si="28"/>
        <v>11848.48</v>
      </c>
      <c r="E361" s="8">
        <f t="shared" si="25"/>
        <v>168100.31</v>
      </c>
      <c r="F361" s="9">
        <f t="shared" si="26"/>
        <v>0.46181403846153846</v>
      </c>
    </row>
    <row r="362" spans="1:6">
      <c r="A362" s="7">
        <f t="shared" si="27"/>
        <v>365000</v>
      </c>
      <c r="B362" s="7">
        <v>148556</v>
      </c>
      <c r="C362" s="7">
        <f t="shared" si="29"/>
        <v>8170.58</v>
      </c>
      <c r="D362" s="7">
        <f t="shared" si="28"/>
        <v>11884.48</v>
      </c>
      <c r="E362" s="8">
        <f t="shared" si="25"/>
        <v>168611.06</v>
      </c>
      <c r="F362" s="9">
        <f t="shared" si="26"/>
        <v>0.46194810958904109</v>
      </c>
    </row>
    <row r="363" spans="1:6">
      <c r="A363" s="7">
        <f t="shared" si="27"/>
        <v>366000</v>
      </c>
      <c r="B363" s="7">
        <v>149006</v>
      </c>
      <c r="C363" s="7">
        <f t="shared" si="29"/>
        <v>8195.33</v>
      </c>
      <c r="D363" s="7">
        <f t="shared" si="28"/>
        <v>11920.48</v>
      </c>
      <c r="E363" s="8">
        <f t="shared" si="25"/>
        <v>169121.81</v>
      </c>
      <c r="F363" s="9">
        <f t="shared" si="26"/>
        <v>0.46208144808743168</v>
      </c>
    </row>
    <row r="364" spans="1:6">
      <c r="A364" s="7">
        <f t="shared" si="27"/>
        <v>367000</v>
      </c>
      <c r="B364" s="7">
        <v>149456</v>
      </c>
      <c r="C364" s="7">
        <f t="shared" si="29"/>
        <v>8220.08</v>
      </c>
      <c r="D364" s="7">
        <f t="shared" si="28"/>
        <v>11956.48</v>
      </c>
      <c r="E364" s="8">
        <f t="shared" si="25"/>
        <v>169632.56</v>
      </c>
      <c r="F364" s="9">
        <f t="shared" si="26"/>
        <v>0.46221405994550407</v>
      </c>
    </row>
    <row r="365" spans="1:6">
      <c r="A365" s="7">
        <f t="shared" si="27"/>
        <v>368000</v>
      </c>
      <c r="B365" s="7">
        <v>149906</v>
      </c>
      <c r="C365" s="7">
        <f t="shared" si="29"/>
        <v>8244.83</v>
      </c>
      <c r="D365" s="7">
        <f t="shared" si="28"/>
        <v>11992.48</v>
      </c>
      <c r="E365" s="8">
        <f t="shared" si="25"/>
        <v>170143.31</v>
      </c>
      <c r="F365" s="9">
        <f t="shared" si="26"/>
        <v>0.46234595108695653</v>
      </c>
    </row>
    <row r="366" spans="1:6">
      <c r="A366" s="7">
        <f t="shared" si="27"/>
        <v>369000</v>
      </c>
      <c r="B366" s="7">
        <v>150356</v>
      </c>
      <c r="C366" s="7">
        <f t="shared" si="29"/>
        <v>8269.58</v>
      </c>
      <c r="D366" s="7">
        <f t="shared" si="28"/>
        <v>12028.48</v>
      </c>
      <c r="E366" s="8">
        <f t="shared" si="25"/>
        <v>170654.06</v>
      </c>
      <c r="F366" s="9">
        <f t="shared" si="26"/>
        <v>0.46247712737127372</v>
      </c>
    </row>
    <row r="367" spans="1:6">
      <c r="A367" s="7">
        <f t="shared" si="27"/>
        <v>370000</v>
      </c>
      <c r="B367" s="7">
        <v>150806</v>
      </c>
      <c r="C367" s="7">
        <f t="shared" si="29"/>
        <v>8294.33</v>
      </c>
      <c r="D367" s="7">
        <f t="shared" si="28"/>
        <v>12064.48</v>
      </c>
      <c r="E367" s="8">
        <f t="shared" si="25"/>
        <v>171164.81</v>
      </c>
      <c r="F367" s="9">
        <f t="shared" si="26"/>
        <v>0.46260759459459461</v>
      </c>
    </row>
    <row r="368" spans="1:6">
      <c r="A368" s="7">
        <f t="shared" si="27"/>
        <v>371000</v>
      </c>
      <c r="B368" s="7">
        <v>151256</v>
      </c>
      <c r="C368" s="7">
        <f t="shared" si="29"/>
        <v>8319.08</v>
      </c>
      <c r="D368" s="7">
        <f t="shared" si="28"/>
        <v>12100.48</v>
      </c>
      <c r="E368" s="8">
        <f t="shared" si="25"/>
        <v>171675.56</v>
      </c>
      <c r="F368" s="9">
        <f t="shared" si="26"/>
        <v>0.46273735849056602</v>
      </c>
    </row>
    <row r="369" spans="1:6">
      <c r="A369" s="7">
        <f t="shared" si="27"/>
        <v>372000</v>
      </c>
      <c r="B369" s="7">
        <v>151706</v>
      </c>
      <c r="C369" s="7">
        <f t="shared" si="29"/>
        <v>8343.83</v>
      </c>
      <c r="D369" s="7">
        <f t="shared" si="28"/>
        <v>12136.48</v>
      </c>
      <c r="E369" s="8">
        <f t="shared" si="25"/>
        <v>172186.31</v>
      </c>
      <c r="F369" s="9">
        <f t="shared" si="26"/>
        <v>0.46286642473118278</v>
      </c>
    </row>
    <row r="370" spans="1:6">
      <c r="A370" s="7">
        <f t="shared" si="27"/>
        <v>373000</v>
      </c>
      <c r="B370" s="7">
        <v>152156</v>
      </c>
      <c r="C370" s="7">
        <f t="shared" si="29"/>
        <v>8368.58</v>
      </c>
      <c r="D370" s="7">
        <f t="shared" si="28"/>
        <v>12172.48</v>
      </c>
      <c r="E370" s="8">
        <f t="shared" si="25"/>
        <v>172697.06</v>
      </c>
      <c r="F370" s="9">
        <f t="shared" si="26"/>
        <v>0.46299479892761392</v>
      </c>
    </row>
    <row r="371" spans="1:6">
      <c r="A371" s="7">
        <f t="shared" si="27"/>
        <v>374000</v>
      </c>
      <c r="B371" s="7">
        <v>152606</v>
      </c>
      <c r="C371" s="7">
        <f t="shared" si="29"/>
        <v>8393.33</v>
      </c>
      <c r="D371" s="7">
        <f t="shared" si="28"/>
        <v>12208.48</v>
      </c>
      <c r="E371" s="8">
        <f t="shared" si="25"/>
        <v>173207.81</v>
      </c>
      <c r="F371" s="9">
        <f t="shared" si="26"/>
        <v>0.46312248663101602</v>
      </c>
    </row>
    <row r="372" spans="1:6">
      <c r="A372" s="7">
        <f t="shared" si="27"/>
        <v>375000</v>
      </c>
      <c r="B372" s="7">
        <v>153056</v>
      </c>
      <c r="C372" s="7">
        <f t="shared" si="29"/>
        <v>8418.08</v>
      </c>
      <c r="D372" s="7">
        <f t="shared" si="28"/>
        <v>12244.48</v>
      </c>
      <c r="E372" s="8">
        <f t="shared" si="25"/>
        <v>173718.56</v>
      </c>
      <c r="F372" s="9">
        <f t="shared" si="26"/>
        <v>0.46324949333333332</v>
      </c>
    </row>
    <row r="373" spans="1:6">
      <c r="A373" s="7">
        <f t="shared" si="27"/>
        <v>376000</v>
      </c>
      <c r="B373" s="7">
        <v>153506</v>
      </c>
      <c r="C373" s="7">
        <f t="shared" si="29"/>
        <v>8442.83</v>
      </c>
      <c r="D373" s="7">
        <f t="shared" si="28"/>
        <v>12280.48</v>
      </c>
      <c r="E373" s="8">
        <f t="shared" si="25"/>
        <v>174229.31</v>
      </c>
      <c r="F373" s="9">
        <f t="shared" si="26"/>
        <v>0.46337582446808512</v>
      </c>
    </row>
    <row r="374" spans="1:6">
      <c r="A374" s="7">
        <f t="shared" si="27"/>
        <v>377000</v>
      </c>
      <c r="B374" s="7">
        <v>153956</v>
      </c>
      <c r="C374" s="7">
        <f t="shared" si="29"/>
        <v>8467.58</v>
      </c>
      <c r="D374" s="7">
        <f t="shared" si="28"/>
        <v>12316.48</v>
      </c>
      <c r="E374" s="8">
        <f t="shared" si="25"/>
        <v>174740.06</v>
      </c>
      <c r="F374" s="9">
        <f t="shared" si="26"/>
        <v>0.46350148541114056</v>
      </c>
    </row>
    <row r="375" spans="1:6">
      <c r="A375" s="7">
        <f t="shared" si="27"/>
        <v>378000</v>
      </c>
      <c r="B375" s="7">
        <v>154406</v>
      </c>
      <c r="C375" s="7">
        <f t="shared" si="29"/>
        <v>8492.33</v>
      </c>
      <c r="D375" s="7">
        <f t="shared" si="28"/>
        <v>12352.48</v>
      </c>
      <c r="E375" s="8">
        <f t="shared" si="25"/>
        <v>175250.81</v>
      </c>
      <c r="F375" s="9">
        <f t="shared" si="26"/>
        <v>0.4636264814814815</v>
      </c>
    </row>
    <row r="376" spans="1:6">
      <c r="A376" s="7">
        <f t="shared" si="27"/>
        <v>379000</v>
      </c>
      <c r="B376" s="7">
        <v>154856</v>
      </c>
      <c r="C376" s="7">
        <f t="shared" si="29"/>
        <v>8517.08</v>
      </c>
      <c r="D376" s="7">
        <f t="shared" si="28"/>
        <v>12388.48</v>
      </c>
      <c r="E376" s="8">
        <f t="shared" si="25"/>
        <v>175761.56</v>
      </c>
      <c r="F376" s="9">
        <f t="shared" si="26"/>
        <v>0.4637508179419525</v>
      </c>
    </row>
    <row r="377" spans="1:6">
      <c r="A377" s="7">
        <f t="shared" si="27"/>
        <v>380000</v>
      </c>
      <c r="B377" s="7">
        <v>155306</v>
      </c>
      <c r="C377" s="7">
        <f t="shared" si="29"/>
        <v>8541.83</v>
      </c>
      <c r="D377" s="7">
        <f t="shared" si="28"/>
        <v>12424.48</v>
      </c>
      <c r="E377" s="8">
        <f t="shared" si="25"/>
        <v>176272.31</v>
      </c>
      <c r="F377" s="9">
        <f t="shared" si="26"/>
        <v>0.46387449999999997</v>
      </c>
    </row>
    <row r="378" spans="1:6">
      <c r="A378" s="7">
        <f t="shared" si="27"/>
        <v>381000</v>
      </c>
      <c r="B378" s="7">
        <v>155756</v>
      </c>
      <c r="C378" s="7">
        <f t="shared" si="29"/>
        <v>8566.58</v>
      </c>
      <c r="D378" s="7">
        <f t="shared" si="28"/>
        <v>12460.48</v>
      </c>
      <c r="E378" s="8">
        <f t="shared" si="25"/>
        <v>176783.06</v>
      </c>
      <c r="F378" s="9">
        <f t="shared" si="26"/>
        <v>0.46399753280839895</v>
      </c>
    </row>
    <row r="379" spans="1:6">
      <c r="A379" s="7">
        <f t="shared" si="27"/>
        <v>382000</v>
      </c>
      <c r="B379" s="7">
        <v>156206</v>
      </c>
      <c r="C379" s="7">
        <f t="shared" si="29"/>
        <v>8591.33</v>
      </c>
      <c r="D379" s="7">
        <f t="shared" si="28"/>
        <v>12496.48</v>
      </c>
      <c r="E379" s="8">
        <f t="shared" si="25"/>
        <v>177293.81</v>
      </c>
      <c r="F379" s="9">
        <f t="shared" si="26"/>
        <v>0.46411992146596859</v>
      </c>
    </row>
    <row r="380" spans="1:6">
      <c r="A380" s="7">
        <f t="shared" si="27"/>
        <v>383000</v>
      </c>
      <c r="B380" s="7">
        <v>156656</v>
      </c>
      <c r="C380" s="7">
        <f t="shared" si="29"/>
        <v>8616.08</v>
      </c>
      <c r="D380" s="7">
        <f t="shared" si="28"/>
        <v>12532.48</v>
      </c>
      <c r="E380" s="8">
        <f t="shared" si="25"/>
        <v>177804.56</v>
      </c>
      <c r="F380" s="9">
        <f t="shared" si="26"/>
        <v>0.46424167101827674</v>
      </c>
    </row>
    <row r="381" spans="1:6">
      <c r="A381" s="7">
        <f t="shared" si="27"/>
        <v>384000</v>
      </c>
      <c r="B381" s="7">
        <v>157106</v>
      </c>
      <c r="C381" s="7">
        <f t="shared" si="29"/>
        <v>8640.83</v>
      </c>
      <c r="D381" s="7">
        <f t="shared" si="28"/>
        <v>12568.48</v>
      </c>
      <c r="E381" s="8">
        <f t="shared" si="25"/>
        <v>178315.31</v>
      </c>
      <c r="F381" s="9">
        <f t="shared" si="26"/>
        <v>0.46436278645833334</v>
      </c>
    </row>
    <row r="382" spans="1:6">
      <c r="A382" s="7">
        <f t="shared" si="27"/>
        <v>385000</v>
      </c>
      <c r="B382" s="7">
        <v>157556</v>
      </c>
      <c r="C382" s="7">
        <f t="shared" si="29"/>
        <v>8665.58</v>
      </c>
      <c r="D382" s="7">
        <f t="shared" si="28"/>
        <v>12604.48</v>
      </c>
      <c r="E382" s="8">
        <f t="shared" si="25"/>
        <v>178826.06</v>
      </c>
      <c r="F382" s="9">
        <f t="shared" si="26"/>
        <v>0.46448327272727274</v>
      </c>
    </row>
    <row r="383" spans="1:6">
      <c r="A383" s="7">
        <f t="shared" si="27"/>
        <v>386000</v>
      </c>
      <c r="B383" s="7">
        <v>158006</v>
      </c>
      <c r="C383" s="7">
        <f t="shared" si="29"/>
        <v>8690.33</v>
      </c>
      <c r="D383" s="7">
        <f t="shared" si="28"/>
        <v>12640.48</v>
      </c>
      <c r="E383" s="8">
        <f t="shared" si="25"/>
        <v>179336.81</v>
      </c>
      <c r="F383" s="9">
        <f t="shared" si="26"/>
        <v>0.4646031347150259</v>
      </c>
    </row>
    <row r="384" spans="1:6">
      <c r="A384" s="7">
        <f t="shared" si="27"/>
        <v>387000</v>
      </c>
      <c r="B384" s="7">
        <v>158456</v>
      </c>
      <c r="C384" s="7">
        <f t="shared" si="29"/>
        <v>8715.08</v>
      </c>
      <c r="D384" s="7">
        <f t="shared" si="28"/>
        <v>12676.48</v>
      </c>
      <c r="E384" s="8">
        <f t="shared" si="25"/>
        <v>179847.56</v>
      </c>
      <c r="F384" s="9">
        <f t="shared" si="26"/>
        <v>0.46472237726098192</v>
      </c>
    </row>
    <row r="385" spans="1:6">
      <c r="A385" s="7">
        <f t="shared" si="27"/>
        <v>388000</v>
      </c>
      <c r="B385" s="7">
        <v>158906</v>
      </c>
      <c r="C385" s="7">
        <f t="shared" si="29"/>
        <v>8739.83</v>
      </c>
      <c r="D385" s="7">
        <f t="shared" si="28"/>
        <v>12712.48</v>
      </c>
      <c r="E385" s="8">
        <f t="shared" si="25"/>
        <v>180358.31</v>
      </c>
      <c r="F385" s="9">
        <f t="shared" si="26"/>
        <v>0.46484100515463916</v>
      </c>
    </row>
    <row r="386" spans="1:6">
      <c r="A386" s="7">
        <f t="shared" si="27"/>
        <v>389000</v>
      </c>
      <c r="B386" s="7">
        <v>159356</v>
      </c>
      <c r="C386" s="7">
        <f t="shared" si="29"/>
        <v>8764.58</v>
      </c>
      <c r="D386" s="7">
        <f t="shared" si="28"/>
        <v>12748.48</v>
      </c>
      <c r="E386" s="8">
        <f t="shared" si="25"/>
        <v>180869.06</v>
      </c>
      <c r="F386" s="9">
        <f t="shared" si="26"/>
        <v>0.46495902313624676</v>
      </c>
    </row>
    <row r="387" spans="1:6">
      <c r="A387" s="7">
        <f t="shared" si="27"/>
        <v>390000</v>
      </c>
      <c r="B387" s="7">
        <v>159806</v>
      </c>
      <c r="C387" s="7">
        <f t="shared" si="29"/>
        <v>8789.33</v>
      </c>
      <c r="D387" s="7">
        <f t="shared" si="28"/>
        <v>12784.48</v>
      </c>
      <c r="E387" s="8">
        <f t="shared" si="25"/>
        <v>181379.81</v>
      </c>
      <c r="F387" s="9">
        <f t="shared" si="26"/>
        <v>0.46507643589743591</v>
      </c>
    </row>
    <row r="388" spans="1:6">
      <c r="A388" s="7">
        <f t="shared" si="27"/>
        <v>391000</v>
      </c>
      <c r="B388" s="7">
        <v>160256</v>
      </c>
      <c r="C388" s="7">
        <f t="shared" si="29"/>
        <v>8814.08</v>
      </c>
      <c r="D388" s="7">
        <f t="shared" si="28"/>
        <v>12820.48</v>
      </c>
      <c r="E388" s="8">
        <f t="shared" si="25"/>
        <v>181890.56</v>
      </c>
      <c r="F388" s="9">
        <f t="shared" si="26"/>
        <v>0.46519324808184143</v>
      </c>
    </row>
    <row r="389" spans="1:6">
      <c r="A389" s="7">
        <f t="shared" si="27"/>
        <v>392000</v>
      </c>
      <c r="B389" s="7">
        <v>160706</v>
      </c>
      <c r="C389" s="7">
        <f t="shared" si="29"/>
        <v>8838.83</v>
      </c>
      <c r="D389" s="7">
        <f t="shared" si="28"/>
        <v>12856.48</v>
      </c>
      <c r="E389" s="8">
        <f t="shared" ref="E389:E452" si="30">SUM(B389:D389)</f>
        <v>182401.31</v>
      </c>
      <c r="F389" s="9">
        <f t="shared" ref="F389:F452" si="31">E389/A389</f>
        <v>0.46530946428571429</v>
      </c>
    </row>
    <row r="390" spans="1:6">
      <c r="A390" s="7">
        <f t="shared" ref="A390:A453" si="32">A389+1000</f>
        <v>393000</v>
      </c>
      <c r="B390" s="7">
        <v>161156</v>
      </c>
      <c r="C390" s="7">
        <f t="shared" si="29"/>
        <v>8863.58</v>
      </c>
      <c r="D390" s="7">
        <f t="shared" ref="D390:D453" si="33">B390*D$3</f>
        <v>12892.48</v>
      </c>
      <c r="E390" s="8">
        <f t="shared" si="30"/>
        <v>182912.06</v>
      </c>
      <c r="F390" s="9">
        <f t="shared" si="31"/>
        <v>0.46542508905852414</v>
      </c>
    </row>
    <row r="391" spans="1:6">
      <c r="A391" s="7">
        <f t="shared" si="32"/>
        <v>394000</v>
      </c>
      <c r="B391" s="7">
        <v>161606</v>
      </c>
      <c r="C391" s="7">
        <f t="shared" si="29"/>
        <v>8888.33</v>
      </c>
      <c r="D391" s="7">
        <f t="shared" si="33"/>
        <v>12928.48</v>
      </c>
      <c r="E391" s="8">
        <f t="shared" si="30"/>
        <v>183422.81</v>
      </c>
      <c r="F391" s="9">
        <f t="shared" si="31"/>
        <v>0.46554012690355329</v>
      </c>
    </row>
    <row r="392" spans="1:6">
      <c r="A392" s="7">
        <f t="shared" si="32"/>
        <v>395000</v>
      </c>
      <c r="B392" s="7">
        <v>162056</v>
      </c>
      <c r="C392" s="7">
        <f t="shared" si="29"/>
        <v>8913.08</v>
      </c>
      <c r="D392" s="7">
        <f t="shared" si="33"/>
        <v>12964.48</v>
      </c>
      <c r="E392" s="8">
        <f t="shared" si="30"/>
        <v>183933.56</v>
      </c>
      <c r="F392" s="9">
        <f t="shared" si="31"/>
        <v>0.465654582278481</v>
      </c>
    </row>
    <row r="393" spans="1:6">
      <c r="A393" s="7">
        <f t="shared" si="32"/>
        <v>396000</v>
      </c>
      <c r="B393" s="7">
        <v>162506</v>
      </c>
      <c r="C393" s="7">
        <f t="shared" si="29"/>
        <v>8937.83</v>
      </c>
      <c r="D393" s="7">
        <f t="shared" si="33"/>
        <v>13000.48</v>
      </c>
      <c r="E393" s="8">
        <f t="shared" si="30"/>
        <v>184444.31</v>
      </c>
      <c r="F393" s="9">
        <f t="shared" si="31"/>
        <v>0.46576845959595958</v>
      </c>
    </row>
    <row r="394" spans="1:6">
      <c r="A394" s="7">
        <f t="shared" si="32"/>
        <v>397000</v>
      </c>
      <c r="B394" s="7">
        <v>162956</v>
      </c>
      <c r="C394" s="7">
        <f t="shared" si="29"/>
        <v>8962.58</v>
      </c>
      <c r="D394" s="7">
        <f t="shared" si="33"/>
        <v>13036.48</v>
      </c>
      <c r="E394" s="8">
        <f t="shared" si="30"/>
        <v>184955.06</v>
      </c>
      <c r="F394" s="9">
        <f t="shared" si="31"/>
        <v>0.46588176322418134</v>
      </c>
    </row>
    <row r="395" spans="1:6">
      <c r="A395" s="7">
        <f t="shared" si="32"/>
        <v>398000</v>
      </c>
      <c r="B395" s="7">
        <v>163406</v>
      </c>
      <c r="C395" s="7">
        <f t="shared" si="29"/>
        <v>8987.33</v>
      </c>
      <c r="D395" s="7">
        <f t="shared" si="33"/>
        <v>13072.48</v>
      </c>
      <c r="E395" s="8">
        <f t="shared" si="30"/>
        <v>185465.81</v>
      </c>
      <c r="F395" s="9">
        <f t="shared" si="31"/>
        <v>0.46599449748743715</v>
      </c>
    </row>
    <row r="396" spans="1:6">
      <c r="A396" s="7">
        <f t="shared" si="32"/>
        <v>399000</v>
      </c>
      <c r="B396" s="7">
        <v>163856</v>
      </c>
      <c r="C396" s="7">
        <f t="shared" si="29"/>
        <v>9012.08</v>
      </c>
      <c r="D396" s="7">
        <f t="shared" si="33"/>
        <v>13108.48</v>
      </c>
      <c r="E396" s="8">
        <f t="shared" si="30"/>
        <v>185976.56</v>
      </c>
      <c r="F396" s="9">
        <f t="shared" si="31"/>
        <v>0.46610666666666667</v>
      </c>
    </row>
    <row r="397" spans="1:6">
      <c r="A397" s="7">
        <f t="shared" si="32"/>
        <v>400000</v>
      </c>
      <c r="B397" s="7">
        <v>164306</v>
      </c>
      <c r="C397" s="7">
        <f t="shared" si="29"/>
        <v>9036.83</v>
      </c>
      <c r="D397" s="7">
        <f t="shared" si="33"/>
        <v>13144.48</v>
      </c>
      <c r="E397" s="8">
        <f t="shared" si="30"/>
        <v>186487.31</v>
      </c>
      <c r="F397" s="9">
        <f t="shared" si="31"/>
        <v>0.46621827500000002</v>
      </c>
    </row>
    <row r="398" spans="1:6">
      <c r="A398" s="7">
        <f t="shared" si="32"/>
        <v>401000</v>
      </c>
      <c r="B398" s="7">
        <v>164756</v>
      </c>
      <c r="C398" s="7">
        <f t="shared" si="29"/>
        <v>9061.58</v>
      </c>
      <c r="D398" s="7">
        <f t="shared" si="33"/>
        <v>13180.48</v>
      </c>
      <c r="E398" s="8">
        <f t="shared" si="30"/>
        <v>186998.06</v>
      </c>
      <c r="F398" s="9">
        <f t="shared" si="31"/>
        <v>0.46632932668329174</v>
      </c>
    </row>
    <row r="399" spans="1:6">
      <c r="A399" s="7">
        <f t="shared" si="32"/>
        <v>402000</v>
      </c>
      <c r="B399" s="7">
        <v>165206</v>
      </c>
      <c r="C399" s="7">
        <f t="shared" si="29"/>
        <v>9086.33</v>
      </c>
      <c r="D399" s="7">
        <f t="shared" si="33"/>
        <v>13216.48</v>
      </c>
      <c r="E399" s="8">
        <f t="shared" si="30"/>
        <v>187508.81</v>
      </c>
      <c r="F399" s="9">
        <f t="shared" si="31"/>
        <v>0.46643982587064675</v>
      </c>
    </row>
    <row r="400" spans="1:6">
      <c r="A400" s="7">
        <f t="shared" si="32"/>
        <v>403000</v>
      </c>
      <c r="B400" s="7">
        <v>165656</v>
      </c>
      <c r="C400" s="7">
        <f t="shared" si="29"/>
        <v>9111.08</v>
      </c>
      <c r="D400" s="7">
        <f t="shared" si="33"/>
        <v>13252.48</v>
      </c>
      <c r="E400" s="8">
        <f t="shared" si="30"/>
        <v>188019.56</v>
      </c>
      <c r="F400" s="9">
        <f t="shared" si="31"/>
        <v>0.46654977667493797</v>
      </c>
    </row>
    <row r="401" spans="1:6">
      <c r="A401" s="7">
        <f t="shared" si="32"/>
        <v>404000</v>
      </c>
      <c r="B401" s="7">
        <v>166106</v>
      </c>
      <c r="C401" s="7">
        <f t="shared" si="29"/>
        <v>9135.83</v>
      </c>
      <c r="D401" s="7">
        <f t="shared" si="33"/>
        <v>13288.48</v>
      </c>
      <c r="E401" s="8">
        <f t="shared" si="30"/>
        <v>188530.31</v>
      </c>
      <c r="F401" s="9">
        <f t="shared" si="31"/>
        <v>0.46665918316831684</v>
      </c>
    </row>
    <row r="402" spans="1:6">
      <c r="A402" s="7">
        <f t="shared" si="32"/>
        <v>405000</v>
      </c>
      <c r="B402" s="7">
        <v>166556</v>
      </c>
      <c r="C402" s="7">
        <f t="shared" si="29"/>
        <v>9160.58</v>
      </c>
      <c r="D402" s="7">
        <f t="shared" si="33"/>
        <v>13324.48</v>
      </c>
      <c r="E402" s="8">
        <f t="shared" si="30"/>
        <v>189041.06</v>
      </c>
      <c r="F402" s="9">
        <f t="shared" si="31"/>
        <v>0.46676804938271604</v>
      </c>
    </row>
    <row r="403" spans="1:6">
      <c r="A403" s="7">
        <f t="shared" si="32"/>
        <v>406000</v>
      </c>
      <c r="B403" s="7">
        <v>167006</v>
      </c>
      <c r="C403" s="7">
        <f t="shared" ref="C403:C466" si="34">B403*C$3</f>
        <v>9185.33</v>
      </c>
      <c r="D403" s="7">
        <f t="shared" si="33"/>
        <v>13360.48</v>
      </c>
      <c r="E403" s="8">
        <f t="shared" si="30"/>
        <v>189551.81</v>
      </c>
      <c r="F403" s="9">
        <f t="shared" si="31"/>
        <v>0.46687637931034481</v>
      </c>
    </row>
    <row r="404" spans="1:6">
      <c r="A404" s="7">
        <f t="shared" si="32"/>
        <v>407000</v>
      </c>
      <c r="B404" s="7">
        <v>167456</v>
      </c>
      <c r="C404" s="7">
        <f t="shared" si="34"/>
        <v>9210.08</v>
      </c>
      <c r="D404" s="7">
        <f t="shared" si="33"/>
        <v>13396.48</v>
      </c>
      <c r="E404" s="8">
        <f t="shared" si="30"/>
        <v>190062.56</v>
      </c>
      <c r="F404" s="9">
        <f t="shared" si="31"/>
        <v>0.46698417690417687</v>
      </c>
    </row>
    <row r="405" spans="1:6">
      <c r="A405" s="7">
        <f t="shared" si="32"/>
        <v>408000</v>
      </c>
      <c r="B405" s="7">
        <v>167906</v>
      </c>
      <c r="C405" s="7">
        <f t="shared" si="34"/>
        <v>9234.83</v>
      </c>
      <c r="D405" s="7">
        <f t="shared" si="33"/>
        <v>13432.48</v>
      </c>
      <c r="E405" s="8">
        <f t="shared" si="30"/>
        <v>190573.31</v>
      </c>
      <c r="F405" s="9">
        <f t="shared" si="31"/>
        <v>0.46709144607843139</v>
      </c>
    </row>
    <row r="406" spans="1:6">
      <c r="A406" s="7">
        <f t="shared" si="32"/>
        <v>409000</v>
      </c>
      <c r="B406" s="7">
        <v>168356</v>
      </c>
      <c r="C406" s="7">
        <f t="shared" si="34"/>
        <v>9259.58</v>
      </c>
      <c r="D406" s="7">
        <f t="shared" si="33"/>
        <v>13468.48</v>
      </c>
      <c r="E406" s="8">
        <f t="shared" si="30"/>
        <v>191084.06</v>
      </c>
      <c r="F406" s="9">
        <f t="shared" si="31"/>
        <v>0.46719819070904645</v>
      </c>
    </row>
    <row r="407" spans="1:6">
      <c r="A407" s="7">
        <f t="shared" si="32"/>
        <v>410000</v>
      </c>
      <c r="B407" s="7">
        <v>168806</v>
      </c>
      <c r="C407" s="7">
        <f t="shared" si="34"/>
        <v>9284.33</v>
      </c>
      <c r="D407" s="7">
        <f t="shared" si="33"/>
        <v>13504.48</v>
      </c>
      <c r="E407" s="8">
        <f t="shared" si="30"/>
        <v>191594.81</v>
      </c>
      <c r="F407" s="9">
        <f t="shared" si="31"/>
        <v>0.46730441463414635</v>
      </c>
    </row>
    <row r="408" spans="1:6">
      <c r="A408" s="7">
        <f t="shared" si="32"/>
        <v>411000</v>
      </c>
      <c r="B408" s="7">
        <v>169256</v>
      </c>
      <c r="C408" s="7">
        <f t="shared" si="34"/>
        <v>9309.08</v>
      </c>
      <c r="D408" s="7">
        <f t="shared" si="33"/>
        <v>13540.48</v>
      </c>
      <c r="E408" s="8">
        <f t="shared" si="30"/>
        <v>192105.56</v>
      </c>
      <c r="F408" s="9">
        <f t="shared" si="31"/>
        <v>0.46741012165450119</v>
      </c>
    </row>
    <row r="409" spans="1:6">
      <c r="A409" s="7">
        <f t="shared" si="32"/>
        <v>412000</v>
      </c>
      <c r="B409" s="7">
        <v>169706</v>
      </c>
      <c r="C409" s="7">
        <f t="shared" si="34"/>
        <v>9333.83</v>
      </c>
      <c r="D409" s="7">
        <f t="shared" si="33"/>
        <v>13576.48</v>
      </c>
      <c r="E409" s="8">
        <f t="shared" si="30"/>
        <v>192616.31</v>
      </c>
      <c r="F409" s="9">
        <f t="shared" si="31"/>
        <v>0.46751531553398057</v>
      </c>
    </row>
    <row r="410" spans="1:6">
      <c r="A410" s="7">
        <f t="shared" si="32"/>
        <v>413000</v>
      </c>
      <c r="B410" s="7">
        <v>170156</v>
      </c>
      <c r="C410" s="7">
        <f t="shared" si="34"/>
        <v>9358.58</v>
      </c>
      <c r="D410" s="7">
        <f t="shared" si="33"/>
        <v>13612.48</v>
      </c>
      <c r="E410" s="8">
        <f t="shared" si="30"/>
        <v>193127.06</v>
      </c>
      <c r="F410" s="9">
        <f t="shared" si="31"/>
        <v>0.46761999999999998</v>
      </c>
    </row>
    <row r="411" spans="1:6">
      <c r="A411" s="7">
        <f t="shared" si="32"/>
        <v>414000</v>
      </c>
      <c r="B411" s="7">
        <v>170606</v>
      </c>
      <c r="C411" s="7">
        <f t="shared" si="34"/>
        <v>9383.33</v>
      </c>
      <c r="D411" s="7">
        <f t="shared" si="33"/>
        <v>13648.48</v>
      </c>
      <c r="E411" s="8">
        <f t="shared" si="30"/>
        <v>193637.81</v>
      </c>
      <c r="F411" s="9">
        <f t="shared" si="31"/>
        <v>0.46772417874396133</v>
      </c>
    </row>
    <row r="412" spans="1:6">
      <c r="A412" s="7">
        <f t="shared" si="32"/>
        <v>415000</v>
      </c>
      <c r="B412" s="7">
        <v>171056</v>
      </c>
      <c r="C412" s="7">
        <f t="shared" si="34"/>
        <v>9408.08</v>
      </c>
      <c r="D412" s="7">
        <f t="shared" si="33"/>
        <v>13684.48</v>
      </c>
      <c r="E412" s="8">
        <f t="shared" si="30"/>
        <v>194148.56</v>
      </c>
      <c r="F412" s="9">
        <f t="shared" si="31"/>
        <v>0.46782785542168676</v>
      </c>
    </row>
    <row r="413" spans="1:6">
      <c r="A413" s="7">
        <f t="shared" si="32"/>
        <v>416000</v>
      </c>
      <c r="B413" s="7">
        <v>171506</v>
      </c>
      <c r="C413" s="7">
        <f t="shared" si="34"/>
        <v>9432.83</v>
      </c>
      <c r="D413" s="7">
        <f t="shared" si="33"/>
        <v>13720.48</v>
      </c>
      <c r="E413" s="8">
        <f t="shared" si="30"/>
        <v>194659.31</v>
      </c>
      <c r="F413" s="9">
        <f t="shared" si="31"/>
        <v>0.46793103365384614</v>
      </c>
    </row>
    <row r="414" spans="1:6">
      <c r="A414" s="7">
        <f t="shared" si="32"/>
        <v>417000</v>
      </c>
      <c r="B414" s="7">
        <v>171956</v>
      </c>
      <c r="C414" s="7">
        <f t="shared" si="34"/>
        <v>9457.58</v>
      </c>
      <c r="D414" s="7">
        <f t="shared" si="33"/>
        <v>13756.48</v>
      </c>
      <c r="E414" s="8">
        <f t="shared" si="30"/>
        <v>195170.06</v>
      </c>
      <c r="F414" s="9">
        <f t="shared" si="31"/>
        <v>0.46803371702637891</v>
      </c>
    </row>
    <row r="415" spans="1:6">
      <c r="A415" s="7">
        <f t="shared" si="32"/>
        <v>418000</v>
      </c>
      <c r="B415" s="7">
        <v>172406</v>
      </c>
      <c r="C415" s="7">
        <f t="shared" si="34"/>
        <v>9482.33</v>
      </c>
      <c r="D415" s="7">
        <f t="shared" si="33"/>
        <v>13792.48</v>
      </c>
      <c r="E415" s="8">
        <f t="shared" si="30"/>
        <v>195680.81</v>
      </c>
      <c r="F415" s="9">
        <f t="shared" si="31"/>
        <v>0.46813590909090907</v>
      </c>
    </row>
    <row r="416" spans="1:6">
      <c r="A416" s="7">
        <f t="shared" si="32"/>
        <v>419000</v>
      </c>
      <c r="B416" s="7">
        <v>172856</v>
      </c>
      <c r="C416" s="7">
        <f t="shared" si="34"/>
        <v>9507.08</v>
      </c>
      <c r="D416" s="7">
        <f t="shared" si="33"/>
        <v>13828.48</v>
      </c>
      <c r="E416" s="8">
        <f t="shared" si="30"/>
        <v>196191.56</v>
      </c>
      <c r="F416" s="9">
        <f t="shared" si="31"/>
        <v>0.46823761336515513</v>
      </c>
    </row>
    <row r="417" spans="1:6">
      <c r="A417" s="7">
        <f t="shared" si="32"/>
        <v>420000</v>
      </c>
      <c r="B417" s="7">
        <v>173306</v>
      </c>
      <c r="C417" s="7">
        <f t="shared" si="34"/>
        <v>9531.83</v>
      </c>
      <c r="D417" s="7">
        <f t="shared" si="33"/>
        <v>13864.48</v>
      </c>
      <c r="E417" s="8">
        <f t="shared" si="30"/>
        <v>196702.31</v>
      </c>
      <c r="F417" s="9">
        <f t="shared" si="31"/>
        <v>0.46833883333333332</v>
      </c>
    </row>
    <row r="418" spans="1:6">
      <c r="A418" s="7">
        <f t="shared" si="32"/>
        <v>421000</v>
      </c>
      <c r="B418" s="7">
        <v>173756</v>
      </c>
      <c r="C418" s="7">
        <f t="shared" si="34"/>
        <v>9556.58</v>
      </c>
      <c r="D418" s="7">
        <f t="shared" si="33"/>
        <v>13900.48</v>
      </c>
      <c r="E418" s="8">
        <f t="shared" si="30"/>
        <v>197213.06</v>
      </c>
      <c r="F418" s="9">
        <f t="shared" si="31"/>
        <v>0.46843957244655582</v>
      </c>
    </row>
    <row r="419" spans="1:6">
      <c r="A419" s="7">
        <f t="shared" si="32"/>
        <v>422000</v>
      </c>
      <c r="B419" s="7">
        <v>174206</v>
      </c>
      <c r="C419" s="7">
        <f t="shared" si="34"/>
        <v>9581.33</v>
      </c>
      <c r="D419" s="7">
        <f t="shared" si="33"/>
        <v>13936.48</v>
      </c>
      <c r="E419" s="8">
        <f t="shared" si="30"/>
        <v>197723.81</v>
      </c>
      <c r="F419" s="9">
        <f t="shared" si="31"/>
        <v>0.46853983412322275</v>
      </c>
    </row>
    <row r="420" spans="1:6">
      <c r="A420" s="7">
        <f t="shared" si="32"/>
        <v>423000</v>
      </c>
      <c r="B420" s="7">
        <v>174656</v>
      </c>
      <c r="C420" s="7">
        <f t="shared" si="34"/>
        <v>9606.08</v>
      </c>
      <c r="D420" s="7">
        <f t="shared" si="33"/>
        <v>13972.48</v>
      </c>
      <c r="E420" s="8">
        <f t="shared" si="30"/>
        <v>198234.56</v>
      </c>
      <c r="F420" s="9">
        <f t="shared" si="31"/>
        <v>0.46863962174940899</v>
      </c>
    </row>
    <row r="421" spans="1:6">
      <c r="A421" s="7">
        <f t="shared" si="32"/>
        <v>424000</v>
      </c>
      <c r="B421" s="7">
        <v>175106</v>
      </c>
      <c r="C421" s="7">
        <f t="shared" si="34"/>
        <v>9630.83</v>
      </c>
      <c r="D421" s="7">
        <f t="shared" si="33"/>
        <v>14008.48</v>
      </c>
      <c r="E421" s="8">
        <f t="shared" si="30"/>
        <v>198745.31</v>
      </c>
      <c r="F421" s="9">
        <f t="shared" si="31"/>
        <v>0.46873893867924527</v>
      </c>
    </row>
    <row r="422" spans="1:6">
      <c r="A422" s="7">
        <f t="shared" si="32"/>
        <v>425000</v>
      </c>
      <c r="B422" s="7">
        <v>175556</v>
      </c>
      <c r="C422" s="7">
        <f t="shared" si="34"/>
        <v>9655.58</v>
      </c>
      <c r="D422" s="7">
        <f t="shared" si="33"/>
        <v>14044.48</v>
      </c>
      <c r="E422" s="8">
        <f t="shared" si="30"/>
        <v>199256.06</v>
      </c>
      <c r="F422" s="9">
        <f t="shared" si="31"/>
        <v>0.4688377882352941</v>
      </c>
    </row>
    <row r="423" spans="1:6">
      <c r="A423" s="7">
        <f t="shared" si="32"/>
        <v>426000</v>
      </c>
      <c r="B423" s="7">
        <v>176006</v>
      </c>
      <c r="C423" s="7">
        <f t="shared" si="34"/>
        <v>9680.33</v>
      </c>
      <c r="D423" s="7">
        <f t="shared" si="33"/>
        <v>14080.48</v>
      </c>
      <c r="E423" s="8">
        <f t="shared" si="30"/>
        <v>199766.81</v>
      </c>
      <c r="F423" s="9">
        <f t="shared" si="31"/>
        <v>0.46893617370892016</v>
      </c>
    </row>
    <row r="424" spans="1:6">
      <c r="A424" s="7">
        <f t="shared" si="32"/>
        <v>427000</v>
      </c>
      <c r="B424" s="7">
        <v>176456</v>
      </c>
      <c r="C424" s="7">
        <f t="shared" si="34"/>
        <v>9705.08</v>
      </c>
      <c r="D424" s="7">
        <f t="shared" si="33"/>
        <v>14116.48</v>
      </c>
      <c r="E424" s="8">
        <f t="shared" si="30"/>
        <v>200277.56</v>
      </c>
      <c r="F424" s="9">
        <f t="shared" si="31"/>
        <v>0.46903409836065574</v>
      </c>
    </row>
    <row r="425" spans="1:6">
      <c r="A425" s="7">
        <f t="shared" si="32"/>
        <v>428000</v>
      </c>
      <c r="B425" s="7">
        <v>176906</v>
      </c>
      <c r="C425" s="7">
        <f t="shared" si="34"/>
        <v>9729.83</v>
      </c>
      <c r="D425" s="7">
        <f t="shared" si="33"/>
        <v>14152.48</v>
      </c>
      <c r="E425" s="8">
        <f t="shared" si="30"/>
        <v>200788.31</v>
      </c>
      <c r="F425" s="9">
        <f t="shared" si="31"/>
        <v>0.46913156542056073</v>
      </c>
    </row>
    <row r="426" spans="1:6">
      <c r="A426" s="7">
        <f t="shared" si="32"/>
        <v>429000</v>
      </c>
      <c r="B426" s="7">
        <v>177356</v>
      </c>
      <c r="C426" s="7">
        <f t="shared" si="34"/>
        <v>9754.58</v>
      </c>
      <c r="D426" s="7">
        <f t="shared" si="33"/>
        <v>14188.48</v>
      </c>
      <c r="E426" s="8">
        <f t="shared" si="30"/>
        <v>201299.06</v>
      </c>
      <c r="F426" s="9">
        <f t="shared" si="31"/>
        <v>0.4692285780885781</v>
      </c>
    </row>
    <row r="427" spans="1:6">
      <c r="A427" s="7">
        <f t="shared" si="32"/>
        <v>430000</v>
      </c>
      <c r="B427" s="7">
        <v>177806</v>
      </c>
      <c r="C427" s="7">
        <f t="shared" si="34"/>
        <v>9779.33</v>
      </c>
      <c r="D427" s="7">
        <f t="shared" si="33"/>
        <v>14224.48</v>
      </c>
      <c r="E427" s="8">
        <f t="shared" si="30"/>
        <v>201809.81</v>
      </c>
      <c r="F427" s="9">
        <f t="shared" si="31"/>
        <v>0.4693251395348837</v>
      </c>
    </row>
    <row r="428" spans="1:6">
      <c r="A428" s="7">
        <f t="shared" si="32"/>
        <v>431000</v>
      </c>
      <c r="B428" s="7">
        <v>178256</v>
      </c>
      <c r="C428" s="7">
        <f t="shared" si="34"/>
        <v>9804.08</v>
      </c>
      <c r="D428" s="7">
        <f t="shared" si="33"/>
        <v>14260.48</v>
      </c>
      <c r="E428" s="8">
        <f t="shared" si="30"/>
        <v>202320.56</v>
      </c>
      <c r="F428" s="9">
        <f t="shared" si="31"/>
        <v>0.46942125290023201</v>
      </c>
    </row>
    <row r="429" spans="1:6">
      <c r="A429" s="7">
        <f t="shared" si="32"/>
        <v>432000</v>
      </c>
      <c r="B429" s="7">
        <v>178706</v>
      </c>
      <c r="C429" s="7">
        <f t="shared" si="34"/>
        <v>9828.83</v>
      </c>
      <c r="D429" s="7">
        <f t="shared" si="33"/>
        <v>14296.48</v>
      </c>
      <c r="E429" s="8">
        <f t="shared" si="30"/>
        <v>202831.31</v>
      </c>
      <c r="F429" s="9">
        <f t="shared" si="31"/>
        <v>0.4695169212962963</v>
      </c>
    </row>
    <row r="430" spans="1:6">
      <c r="A430" s="7">
        <f t="shared" si="32"/>
        <v>433000</v>
      </c>
      <c r="B430" s="7">
        <v>179156</v>
      </c>
      <c r="C430" s="7">
        <f t="shared" si="34"/>
        <v>9853.58</v>
      </c>
      <c r="D430" s="7">
        <f t="shared" si="33"/>
        <v>14332.48</v>
      </c>
      <c r="E430" s="8">
        <f t="shared" si="30"/>
        <v>203342.06</v>
      </c>
      <c r="F430" s="9">
        <f t="shared" si="31"/>
        <v>0.46961214780600463</v>
      </c>
    </row>
    <row r="431" spans="1:6">
      <c r="A431" s="7">
        <f t="shared" si="32"/>
        <v>434000</v>
      </c>
      <c r="B431" s="7">
        <v>179606</v>
      </c>
      <c r="C431" s="7">
        <f t="shared" si="34"/>
        <v>9878.33</v>
      </c>
      <c r="D431" s="7">
        <f t="shared" si="33"/>
        <v>14368.48</v>
      </c>
      <c r="E431" s="8">
        <f t="shared" si="30"/>
        <v>203852.81</v>
      </c>
      <c r="F431" s="9">
        <f t="shared" si="31"/>
        <v>0.46970693548387094</v>
      </c>
    </row>
    <row r="432" spans="1:6">
      <c r="A432" s="7">
        <f t="shared" si="32"/>
        <v>435000</v>
      </c>
      <c r="B432" s="7">
        <v>180056</v>
      </c>
      <c r="C432" s="7">
        <f t="shared" si="34"/>
        <v>9903.08</v>
      </c>
      <c r="D432" s="7">
        <f t="shared" si="33"/>
        <v>14404.48</v>
      </c>
      <c r="E432" s="8">
        <f t="shared" si="30"/>
        <v>204363.56</v>
      </c>
      <c r="F432" s="9">
        <f t="shared" si="31"/>
        <v>0.46980128735632182</v>
      </c>
    </row>
    <row r="433" spans="1:6">
      <c r="A433" s="7">
        <f t="shared" si="32"/>
        <v>436000</v>
      </c>
      <c r="B433" s="7">
        <v>180506</v>
      </c>
      <c r="C433" s="7">
        <f t="shared" si="34"/>
        <v>9927.83</v>
      </c>
      <c r="D433" s="7">
        <f t="shared" si="33"/>
        <v>14440.48</v>
      </c>
      <c r="E433" s="8">
        <f t="shared" si="30"/>
        <v>204874.31</v>
      </c>
      <c r="F433" s="9">
        <f t="shared" si="31"/>
        <v>0.46989520642201832</v>
      </c>
    </row>
    <row r="434" spans="1:6">
      <c r="A434" s="7">
        <f t="shared" si="32"/>
        <v>437000</v>
      </c>
      <c r="B434" s="7">
        <v>180956</v>
      </c>
      <c r="C434" s="7">
        <f t="shared" si="34"/>
        <v>9952.58</v>
      </c>
      <c r="D434" s="7">
        <f t="shared" si="33"/>
        <v>14476.48</v>
      </c>
      <c r="E434" s="8">
        <f t="shared" si="30"/>
        <v>205385.06</v>
      </c>
      <c r="F434" s="9">
        <f t="shared" si="31"/>
        <v>0.46998869565217388</v>
      </c>
    </row>
    <row r="435" spans="1:6">
      <c r="A435" s="7">
        <f t="shared" si="32"/>
        <v>438000</v>
      </c>
      <c r="B435" s="7">
        <v>181406</v>
      </c>
      <c r="C435" s="7">
        <f t="shared" si="34"/>
        <v>9977.33</v>
      </c>
      <c r="D435" s="7">
        <f t="shared" si="33"/>
        <v>14512.48</v>
      </c>
      <c r="E435" s="8">
        <f t="shared" si="30"/>
        <v>205895.81</v>
      </c>
      <c r="F435" s="9">
        <f t="shared" si="31"/>
        <v>0.4700817579908676</v>
      </c>
    </row>
    <row r="436" spans="1:6">
      <c r="A436" s="7">
        <f t="shared" si="32"/>
        <v>439000</v>
      </c>
      <c r="B436" s="7">
        <v>181856</v>
      </c>
      <c r="C436" s="7">
        <f t="shared" si="34"/>
        <v>10002.08</v>
      </c>
      <c r="D436" s="7">
        <f t="shared" si="33"/>
        <v>14548.48</v>
      </c>
      <c r="E436" s="8">
        <f t="shared" si="30"/>
        <v>206406.56</v>
      </c>
      <c r="F436" s="9">
        <f t="shared" si="31"/>
        <v>0.47017439635535307</v>
      </c>
    </row>
    <row r="437" spans="1:6">
      <c r="A437" s="7">
        <f t="shared" si="32"/>
        <v>440000</v>
      </c>
      <c r="B437" s="7">
        <v>182306</v>
      </c>
      <c r="C437" s="7">
        <f t="shared" si="34"/>
        <v>10026.83</v>
      </c>
      <c r="D437" s="7">
        <f t="shared" si="33"/>
        <v>14584.48</v>
      </c>
      <c r="E437" s="8">
        <f t="shared" si="30"/>
        <v>206917.31</v>
      </c>
      <c r="F437" s="9">
        <f t="shared" si="31"/>
        <v>0.47026661363636363</v>
      </c>
    </row>
    <row r="438" spans="1:6">
      <c r="A438" s="7">
        <f t="shared" si="32"/>
        <v>441000</v>
      </c>
      <c r="B438" s="7">
        <v>182756</v>
      </c>
      <c r="C438" s="7">
        <f t="shared" si="34"/>
        <v>10051.58</v>
      </c>
      <c r="D438" s="7">
        <f t="shared" si="33"/>
        <v>14620.48</v>
      </c>
      <c r="E438" s="8">
        <f t="shared" si="30"/>
        <v>207428.06</v>
      </c>
      <c r="F438" s="9">
        <f t="shared" si="31"/>
        <v>0.47035841269841272</v>
      </c>
    </row>
    <row r="439" spans="1:6">
      <c r="A439" s="7">
        <f t="shared" si="32"/>
        <v>442000</v>
      </c>
      <c r="B439" s="7">
        <v>183206</v>
      </c>
      <c r="C439" s="7">
        <f t="shared" si="34"/>
        <v>10076.33</v>
      </c>
      <c r="D439" s="7">
        <f t="shared" si="33"/>
        <v>14656.48</v>
      </c>
      <c r="E439" s="8">
        <f t="shared" si="30"/>
        <v>207938.81</v>
      </c>
      <c r="F439" s="9">
        <f t="shared" si="31"/>
        <v>0.47044979638009049</v>
      </c>
    </row>
    <row r="440" spans="1:6">
      <c r="A440" s="7">
        <f t="shared" si="32"/>
        <v>443000</v>
      </c>
      <c r="B440" s="7">
        <v>183656</v>
      </c>
      <c r="C440" s="7">
        <f t="shared" si="34"/>
        <v>10101.08</v>
      </c>
      <c r="D440" s="7">
        <f t="shared" si="33"/>
        <v>14692.48</v>
      </c>
      <c r="E440" s="8">
        <f t="shared" si="30"/>
        <v>208449.56</v>
      </c>
      <c r="F440" s="9">
        <f t="shared" si="31"/>
        <v>0.47054076749435664</v>
      </c>
    </row>
    <row r="441" spans="1:6">
      <c r="A441" s="7">
        <f t="shared" si="32"/>
        <v>444000</v>
      </c>
      <c r="B441" s="7">
        <v>184106</v>
      </c>
      <c r="C441" s="7">
        <f t="shared" si="34"/>
        <v>10125.83</v>
      </c>
      <c r="D441" s="7">
        <f t="shared" si="33"/>
        <v>14728.48</v>
      </c>
      <c r="E441" s="8">
        <f t="shared" si="30"/>
        <v>208960.31</v>
      </c>
      <c r="F441" s="9">
        <f t="shared" si="31"/>
        <v>0.4706313288288288</v>
      </c>
    </row>
    <row r="442" spans="1:6">
      <c r="A442" s="7">
        <f t="shared" si="32"/>
        <v>445000</v>
      </c>
      <c r="B442" s="7">
        <v>184556</v>
      </c>
      <c r="C442" s="7">
        <f t="shared" si="34"/>
        <v>10150.58</v>
      </c>
      <c r="D442" s="7">
        <f t="shared" si="33"/>
        <v>14764.48</v>
      </c>
      <c r="E442" s="8">
        <f t="shared" si="30"/>
        <v>209471.06</v>
      </c>
      <c r="F442" s="9">
        <f t="shared" si="31"/>
        <v>0.47072148314606743</v>
      </c>
    </row>
    <row r="443" spans="1:6">
      <c r="A443" s="7">
        <f t="shared" si="32"/>
        <v>446000</v>
      </c>
      <c r="B443" s="7">
        <v>185006</v>
      </c>
      <c r="C443" s="7">
        <f t="shared" si="34"/>
        <v>10175.33</v>
      </c>
      <c r="D443" s="7">
        <f t="shared" si="33"/>
        <v>14800.48</v>
      </c>
      <c r="E443" s="8">
        <f t="shared" si="30"/>
        <v>209981.81</v>
      </c>
      <c r="F443" s="9">
        <f t="shared" si="31"/>
        <v>0.47081123318385648</v>
      </c>
    </row>
    <row r="444" spans="1:6">
      <c r="A444" s="7">
        <f t="shared" si="32"/>
        <v>447000</v>
      </c>
      <c r="B444" s="7">
        <v>185456</v>
      </c>
      <c r="C444" s="7">
        <f t="shared" si="34"/>
        <v>10200.08</v>
      </c>
      <c r="D444" s="7">
        <f t="shared" si="33"/>
        <v>14836.48</v>
      </c>
      <c r="E444" s="8">
        <f t="shared" si="30"/>
        <v>210492.56</v>
      </c>
      <c r="F444" s="9">
        <f t="shared" si="31"/>
        <v>0.47090058165548099</v>
      </c>
    </row>
    <row r="445" spans="1:6">
      <c r="A445" s="7">
        <f t="shared" si="32"/>
        <v>448000</v>
      </c>
      <c r="B445" s="7">
        <v>185906</v>
      </c>
      <c r="C445" s="7">
        <f t="shared" si="34"/>
        <v>10224.83</v>
      </c>
      <c r="D445" s="7">
        <f t="shared" si="33"/>
        <v>14872.48</v>
      </c>
      <c r="E445" s="8">
        <f t="shared" si="30"/>
        <v>211003.31</v>
      </c>
      <c r="F445" s="9">
        <f t="shared" si="31"/>
        <v>0.47098953124999998</v>
      </c>
    </row>
    <row r="446" spans="1:6">
      <c r="A446" s="7">
        <f t="shared" si="32"/>
        <v>449000</v>
      </c>
      <c r="B446" s="7">
        <v>186356</v>
      </c>
      <c r="C446" s="7">
        <f t="shared" si="34"/>
        <v>10249.58</v>
      </c>
      <c r="D446" s="7">
        <f t="shared" si="33"/>
        <v>14908.48</v>
      </c>
      <c r="E446" s="8">
        <f t="shared" si="30"/>
        <v>211514.06</v>
      </c>
      <c r="F446" s="9">
        <f t="shared" si="31"/>
        <v>0.47107808463251671</v>
      </c>
    </row>
    <row r="447" spans="1:6">
      <c r="A447" s="7">
        <f t="shared" si="32"/>
        <v>450000</v>
      </c>
      <c r="B447" s="7">
        <v>186806</v>
      </c>
      <c r="C447" s="7">
        <f t="shared" si="34"/>
        <v>10274.33</v>
      </c>
      <c r="D447" s="7">
        <f t="shared" si="33"/>
        <v>14944.48</v>
      </c>
      <c r="E447" s="8">
        <f t="shared" si="30"/>
        <v>212024.81</v>
      </c>
      <c r="F447" s="9">
        <f t="shared" si="31"/>
        <v>0.47116624444444444</v>
      </c>
    </row>
    <row r="448" spans="1:6">
      <c r="A448" s="7">
        <f t="shared" si="32"/>
        <v>451000</v>
      </c>
      <c r="B448" s="7">
        <v>187256</v>
      </c>
      <c r="C448" s="7">
        <f t="shared" si="34"/>
        <v>10299.08</v>
      </c>
      <c r="D448" s="7">
        <f t="shared" si="33"/>
        <v>14980.48</v>
      </c>
      <c r="E448" s="8">
        <f t="shared" si="30"/>
        <v>212535.56</v>
      </c>
      <c r="F448" s="9">
        <f t="shared" si="31"/>
        <v>0.47125401330376937</v>
      </c>
    </row>
    <row r="449" spans="1:6">
      <c r="A449" s="7">
        <f t="shared" si="32"/>
        <v>452000</v>
      </c>
      <c r="B449" s="7">
        <v>187706</v>
      </c>
      <c r="C449" s="7">
        <f t="shared" si="34"/>
        <v>10323.83</v>
      </c>
      <c r="D449" s="7">
        <f t="shared" si="33"/>
        <v>15016.48</v>
      </c>
      <c r="E449" s="8">
        <f t="shared" si="30"/>
        <v>213046.31</v>
      </c>
      <c r="F449" s="9">
        <f t="shared" si="31"/>
        <v>0.47134139380530971</v>
      </c>
    </row>
    <row r="450" spans="1:6">
      <c r="A450" s="7">
        <f t="shared" si="32"/>
        <v>453000</v>
      </c>
      <c r="B450" s="7">
        <v>188156</v>
      </c>
      <c r="C450" s="7">
        <f t="shared" si="34"/>
        <v>10348.58</v>
      </c>
      <c r="D450" s="7">
        <f t="shared" si="33"/>
        <v>15052.48</v>
      </c>
      <c r="E450" s="8">
        <f t="shared" si="30"/>
        <v>213557.06</v>
      </c>
      <c r="F450" s="9">
        <f t="shared" si="31"/>
        <v>0.4714283885209713</v>
      </c>
    </row>
    <row r="451" spans="1:6">
      <c r="A451" s="7">
        <f t="shared" si="32"/>
        <v>454000</v>
      </c>
      <c r="B451" s="7">
        <v>188606</v>
      </c>
      <c r="C451" s="7">
        <f t="shared" si="34"/>
        <v>10373.33</v>
      </c>
      <c r="D451" s="7">
        <f t="shared" si="33"/>
        <v>15088.48</v>
      </c>
      <c r="E451" s="8">
        <f t="shared" si="30"/>
        <v>214067.81</v>
      </c>
      <c r="F451" s="9">
        <f t="shared" si="31"/>
        <v>0.47151500000000002</v>
      </c>
    </row>
    <row r="452" spans="1:6">
      <c r="A452" s="7">
        <f t="shared" si="32"/>
        <v>455000</v>
      </c>
      <c r="B452" s="7">
        <v>189056</v>
      </c>
      <c r="C452" s="7">
        <f t="shared" si="34"/>
        <v>10398.08</v>
      </c>
      <c r="D452" s="7">
        <f t="shared" si="33"/>
        <v>15124.48</v>
      </c>
      <c r="E452" s="8">
        <f t="shared" si="30"/>
        <v>214578.56</v>
      </c>
      <c r="F452" s="9">
        <f t="shared" si="31"/>
        <v>0.47160123076923077</v>
      </c>
    </row>
    <row r="453" spans="1:6">
      <c r="A453" s="7">
        <f t="shared" si="32"/>
        <v>456000</v>
      </c>
      <c r="B453" s="7">
        <v>189506</v>
      </c>
      <c r="C453" s="7">
        <f t="shared" si="34"/>
        <v>10422.83</v>
      </c>
      <c r="D453" s="7">
        <f t="shared" si="33"/>
        <v>15160.48</v>
      </c>
      <c r="E453" s="8">
        <f t="shared" ref="E453:E516" si="35">SUM(B453:D453)</f>
        <v>215089.31</v>
      </c>
      <c r="F453" s="9">
        <f t="shared" ref="F453:F516" si="36">E453/A453</f>
        <v>0.47168708333333331</v>
      </c>
    </row>
    <row r="454" spans="1:6">
      <c r="A454" s="7">
        <f t="shared" ref="A454:A517" si="37">A453+1000</f>
        <v>457000</v>
      </c>
      <c r="B454" s="7">
        <v>189956</v>
      </c>
      <c r="C454" s="7">
        <f t="shared" si="34"/>
        <v>10447.58</v>
      </c>
      <c r="D454" s="7">
        <f t="shared" ref="D454:D517" si="38">B454*D$3</f>
        <v>15196.48</v>
      </c>
      <c r="E454" s="8">
        <f t="shared" si="35"/>
        <v>215600.06</v>
      </c>
      <c r="F454" s="9">
        <f t="shared" si="36"/>
        <v>0.4717725601750547</v>
      </c>
    </row>
    <row r="455" spans="1:6">
      <c r="A455" s="7">
        <f t="shared" si="37"/>
        <v>458000</v>
      </c>
      <c r="B455" s="7">
        <v>190406</v>
      </c>
      <c r="C455" s="7">
        <f t="shared" si="34"/>
        <v>10472.33</v>
      </c>
      <c r="D455" s="7">
        <f t="shared" si="38"/>
        <v>15232.48</v>
      </c>
      <c r="E455" s="8">
        <f t="shared" si="35"/>
        <v>216110.81</v>
      </c>
      <c r="F455" s="9">
        <f t="shared" si="36"/>
        <v>0.47185766375545851</v>
      </c>
    </row>
    <row r="456" spans="1:6">
      <c r="A456" s="7">
        <f t="shared" si="37"/>
        <v>459000</v>
      </c>
      <c r="B456" s="7">
        <v>190856</v>
      </c>
      <c r="C456" s="7">
        <f t="shared" si="34"/>
        <v>10497.08</v>
      </c>
      <c r="D456" s="7">
        <f t="shared" si="38"/>
        <v>15268.48</v>
      </c>
      <c r="E456" s="8">
        <f t="shared" si="35"/>
        <v>216621.56</v>
      </c>
      <c r="F456" s="9">
        <f t="shared" si="36"/>
        <v>0.4719423965141612</v>
      </c>
    </row>
    <row r="457" spans="1:6">
      <c r="A457" s="7">
        <f t="shared" si="37"/>
        <v>460000</v>
      </c>
      <c r="B457" s="7">
        <v>191306</v>
      </c>
      <c r="C457" s="7">
        <f t="shared" si="34"/>
        <v>10521.83</v>
      </c>
      <c r="D457" s="7">
        <f t="shared" si="38"/>
        <v>15304.48</v>
      </c>
      <c r="E457" s="8">
        <f t="shared" si="35"/>
        <v>217132.31</v>
      </c>
      <c r="F457" s="9">
        <f t="shared" si="36"/>
        <v>0.47202676086956519</v>
      </c>
    </row>
    <row r="458" spans="1:6">
      <c r="A458" s="7">
        <f t="shared" si="37"/>
        <v>461000</v>
      </c>
      <c r="B458" s="7">
        <v>191756</v>
      </c>
      <c r="C458" s="7">
        <f t="shared" si="34"/>
        <v>10546.58</v>
      </c>
      <c r="D458" s="7">
        <f t="shared" si="38"/>
        <v>15340.48</v>
      </c>
      <c r="E458" s="8">
        <f t="shared" si="35"/>
        <v>217643.06</v>
      </c>
      <c r="F458" s="9">
        <f t="shared" si="36"/>
        <v>0.4721107592190889</v>
      </c>
    </row>
    <row r="459" spans="1:6">
      <c r="A459" s="7">
        <f t="shared" si="37"/>
        <v>462000</v>
      </c>
      <c r="B459" s="7">
        <v>192206</v>
      </c>
      <c r="C459" s="7">
        <f t="shared" si="34"/>
        <v>10571.33</v>
      </c>
      <c r="D459" s="7">
        <f t="shared" si="38"/>
        <v>15376.48</v>
      </c>
      <c r="E459" s="8">
        <f t="shared" si="35"/>
        <v>218153.81</v>
      </c>
      <c r="F459" s="9">
        <f t="shared" si="36"/>
        <v>0.47219439393939394</v>
      </c>
    </row>
    <row r="460" spans="1:6">
      <c r="A460" s="7">
        <f t="shared" si="37"/>
        <v>463000</v>
      </c>
      <c r="B460" s="7">
        <v>192656</v>
      </c>
      <c r="C460" s="7">
        <f t="shared" si="34"/>
        <v>10596.08</v>
      </c>
      <c r="D460" s="7">
        <f t="shared" si="38"/>
        <v>15412.48</v>
      </c>
      <c r="E460" s="8">
        <f t="shared" si="35"/>
        <v>218664.56</v>
      </c>
      <c r="F460" s="9">
        <f t="shared" si="36"/>
        <v>0.47227766738660909</v>
      </c>
    </row>
    <row r="461" spans="1:6">
      <c r="A461" s="7">
        <f t="shared" si="37"/>
        <v>464000</v>
      </c>
      <c r="B461" s="7">
        <v>193106</v>
      </c>
      <c r="C461" s="7">
        <f t="shared" si="34"/>
        <v>10620.83</v>
      </c>
      <c r="D461" s="7">
        <f t="shared" si="38"/>
        <v>15448.48</v>
      </c>
      <c r="E461" s="8">
        <f t="shared" si="35"/>
        <v>219175.31</v>
      </c>
      <c r="F461" s="9">
        <f t="shared" si="36"/>
        <v>0.47236058189655172</v>
      </c>
    </row>
    <row r="462" spans="1:6">
      <c r="A462" s="7">
        <f t="shared" si="37"/>
        <v>465000</v>
      </c>
      <c r="B462" s="7">
        <v>193556</v>
      </c>
      <c r="C462" s="7">
        <f t="shared" si="34"/>
        <v>10645.58</v>
      </c>
      <c r="D462" s="7">
        <f t="shared" si="38"/>
        <v>15484.48</v>
      </c>
      <c r="E462" s="8">
        <f t="shared" si="35"/>
        <v>219686.06</v>
      </c>
      <c r="F462" s="9">
        <f t="shared" si="36"/>
        <v>0.47244313978494623</v>
      </c>
    </row>
    <row r="463" spans="1:6">
      <c r="A463" s="7">
        <f t="shared" si="37"/>
        <v>466000</v>
      </c>
      <c r="B463" s="7">
        <v>194006</v>
      </c>
      <c r="C463" s="7">
        <f t="shared" si="34"/>
        <v>10670.33</v>
      </c>
      <c r="D463" s="7">
        <f t="shared" si="38"/>
        <v>15520.48</v>
      </c>
      <c r="E463" s="8">
        <f t="shared" si="35"/>
        <v>220196.81</v>
      </c>
      <c r="F463" s="9">
        <f t="shared" si="36"/>
        <v>0.47252534334763946</v>
      </c>
    </row>
    <row r="464" spans="1:6">
      <c r="A464" s="7">
        <f t="shared" si="37"/>
        <v>467000</v>
      </c>
      <c r="B464" s="7">
        <v>194456</v>
      </c>
      <c r="C464" s="7">
        <f t="shared" si="34"/>
        <v>10695.08</v>
      </c>
      <c r="D464" s="7">
        <f t="shared" si="38"/>
        <v>15556.48</v>
      </c>
      <c r="E464" s="8">
        <f t="shared" si="35"/>
        <v>220707.56</v>
      </c>
      <c r="F464" s="9">
        <f t="shared" si="36"/>
        <v>0.47260719486081371</v>
      </c>
    </row>
    <row r="465" spans="1:6">
      <c r="A465" s="7">
        <f t="shared" si="37"/>
        <v>468000</v>
      </c>
      <c r="B465" s="7">
        <v>194906</v>
      </c>
      <c r="C465" s="7">
        <f t="shared" si="34"/>
        <v>10719.83</v>
      </c>
      <c r="D465" s="7">
        <f t="shared" si="38"/>
        <v>15592.48</v>
      </c>
      <c r="E465" s="8">
        <f t="shared" si="35"/>
        <v>221218.31</v>
      </c>
      <c r="F465" s="9">
        <f t="shared" si="36"/>
        <v>0.47268869658119655</v>
      </c>
    </row>
    <row r="466" spans="1:6">
      <c r="A466" s="7">
        <f t="shared" si="37"/>
        <v>469000</v>
      </c>
      <c r="B466" s="7">
        <v>195356</v>
      </c>
      <c r="C466" s="7">
        <f t="shared" si="34"/>
        <v>10744.58</v>
      </c>
      <c r="D466" s="7">
        <f t="shared" si="38"/>
        <v>15628.48</v>
      </c>
      <c r="E466" s="8">
        <f t="shared" si="35"/>
        <v>221729.06</v>
      </c>
      <c r="F466" s="9">
        <f t="shared" si="36"/>
        <v>0.47276985074626865</v>
      </c>
    </row>
    <row r="467" spans="1:6">
      <c r="A467" s="7">
        <f t="shared" si="37"/>
        <v>470000</v>
      </c>
      <c r="B467" s="7">
        <v>195806</v>
      </c>
      <c r="C467" s="7">
        <f t="shared" ref="C467:C530" si="39">B467*C$3</f>
        <v>10769.33</v>
      </c>
      <c r="D467" s="7">
        <f t="shared" si="38"/>
        <v>15664.48</v>
      </c>
      <c r="E467" s="8">
        <f t="shared" si="35"/>
        <v>222239.81</v>
      </c>
      <c r="F467" s="9">
        <f t="shared" si="36"/>
        <v>0.47285065957446809</v>
      </c>
    </row>
    <row r="468" spans="1:6">
      <c r="A468" s="7">
        <f t="shared" si="37"/>
        <v>471000</v>
      </c>
      <c r="B468" s="7">
        <v>196256</v>
      </c>
      <c r="C468" s="7">
        <f t="shared" si="39"/>
        <v>10794.08</v>
      </c>
      <c r="D468" s="7">
        <f t="shared" si="38"/>
        <v>15700.48</v>
      </c>
      <c r="E468" s="8">
        <f t="shared" si="35"/>
        <v>222750.56</v>
      </c>
      <c r="F468" s="9">
        <f t="shared" si="36"/>
        <v>0.47293112526539277</v>
      </c>
    </row>
    <row r="469" spans="1:6">
      <c r="A469" s="7">
        <f t="shared" si="37"/>
        <v>472000</v>
      </c>
      <c r="B469" s="7">
        <v>196706</v>
      </c>
      <c r="C469" s="7">
        <f t="shared" si="39"/>
        <v>10818.83</v>
      </c>
      <c r="D469" s="7">
        <f t="shared" si="38"/>
        <v>15736.48</v>
      </c>
      <c r="E469" s="8">
        <f t="shared" si="35"/>
        <v>223261.31</v>
      </c>
      <c r="F469" s="9">
        <f t="shared" si="36"/>
        <v>0.47301124999999999</v>
      </c>
    </row>
    <row r="470" spans="1:6">
      <c r="A470" s="7">
        <f t="shared" si="37"/>
        <v>473000</v>
      </c>
      <c r="B470" s="7">
        <v>197156</v>
      </c>
      <c r="C470" s="7">
        <f t="shared" si="39"/>
        <v>10843.58</v>
      </c>
      <c r="D470" s="7">
        <f t="shared" si="38"/>
        <v>15772.48</v>
      </c>
      <c r="E470" s="8">
        <f t="shared" si="35"/>
        <v>223772.06</v>
      </c>
      <c r="F470" s="9">
        <f t="shared" si="36"/>
        <v>0.47309103594080337</v>
      </c>
    </row>
    <row r="471" spans="1:6">
      <c r="A471" s="7">
        <f t="shared" si="37"/>
        <v>474000</v>
      </c>
      <c r="B471" s="7">
        <v>197606</v>
      </c>
      <c r="C471" s="7">
        <f t="shared" si="39"/>
        <v>10868.33</v>
      </c>
      <c r="D471" s="7">
        <f t="shared" si="38"/>
        <v>15808.48</v>
      </c>
      <c r="E471" s="8">
        <f t="shared" si="35"/>
        <v>224282.81</v>
      </c>
      <c r="F471" s="9">
        <f t="shared" si="36"/>
        <v>0.47317048523206751</v>
      </c>
    </row>
    <row r="472" spans="1:6">
      <c r="A472" s="7">
        <f t="shared" si="37"/>
        <v>475000</v>
      </c>
      <c r="B472" s="7">
        <v>198056</v>
      </c>
      <c r="C472" s="7">
        <f t="shared" si="39"/>
        <v>10893.08</v>
      </c>
      <c r="D472" s="7">
        <f t="shared" si="38"/>
        <v>15844.48</v>
      </c>
      <c r="E472" s="8">
        <f t="shared" si="35"/>
        <v>224793.56</v>
      </c>
      <c r="F472" s="9">
        <f t="shared" si="36"/>
        <v>0.47324959999999999</v>
      </c>
    </row>
    <row r="473" spans="1:6">
      <c r="A473" s="7">
        <f t="shared" si="37"/>
        <v>476000</v>
      </c>
      <c r="B473" s="7">
        <v>198506</v>
      </c>
      <c r="C473" s="7">
        <f t="shared" si="39"/>
        <v>10917.83</v>
      </c>
      <c r="D473" s="7">
        <f t="shared" si="38"/>
        <v>15880.48</v>
      </c>
      <c r="E473" s="8">
        <f t="shared" si="35"/>
        <v>225304.31</v>
      </c>
      <c r="F473" s="9">
        <f t="shared" si="36"/>
        <v>0.47332838235294117</v>
      </c>
    </row>
    <row r="474" spans="1:6">
      <c r="A474" s="7">
        <f t="shared" si="37"/>
        <v>477000</v>
      </c>
      <c r="B474" s="7">
        <v>198956</v>
      </c>
      <c r="C474" s="7">
        <f t="shared" si="39"/>
        <v>10942.58</v>
      </c>
      <c r="D474" s="7">
        <f t="shared" si="38"/>
        <v>15916.48</v>
      </c>
      <c r="E474" s="8">
        <f t="shared" si="35"/>
        <v>225815.06</v>
      </c>
      <c r="F474" s="9">
        <f t="shared" si="36"/>
        <v>0.47340683438155134</v>
      </c>
    </row>
    <row r="475" spans="1:6">
      <c r="A475" s="7">
        <f t="shared" si="37"/>
        <v>478000</v>
      </c>
      <c r="B475" s="7">
        <v>199406</v>
      </c>
      <c r="C475" s="7">
        <f t="shared" si="39"/>
        <v>10967.33</v>
      </c>
      <c r="D475" s="7">
        <f t="shared" si="38"/>
        <v>15952.48</v>
      </c>
      <c r="E475" s="8">
        <f t="shared" si="35"/>
        <v>226325.81</v>
      </c>
      <c r="F475" s="9">
        <f t="shared" si="36"/>
        <v>0.47348495815899583</v>
      </c>
    </row>
    <row r="476" spans="1:6">
      <c r="A476" s="7">
        <f t="shared" si="37"/>
        <v>479000</v>
      </c>
      <c r="B476" s="7">
        <v>199856</v>
      </c>
      <c r="C476" s="7">
        <f t="shared" si="39"/>
        <v>10992.08</v>
      </c>
      <c r="D476" s="7">
        <f t="shared" si="38"/>
        <v>15988.48</v>
      </c>
      <c r="E476" s="8">
        <f t="shared" si="35"/>
        <v>226836.56</v>
      </c>
      <c r="F476" s="9">
        <f t="shared" si="36"/>
        <v>0.47356275574112733</v>
      </c>
    </row>
    <row r="477" spans="1:6">
      <c r="A477" s="7">
        <f t="shared" si="37"/>
        <v>480000</v>
      </c>
      <c r="B477" s="7">
        <v>200306</v>
      </c>
      <c r="C477" s="7">
        <f t="shared" si="39"/>
        <v>11016.83</v>
      </c>
      <c r="D477" s="7">
        <f t="shared" si="38"/>
        <v>16024.48</v>
      </c>
      <c r="E477" s="8">
        <f t="shared" si="35"/>
        <v>227347.31</v>
      </c>
      <c r="F477" s="9">
        <f t="shared" si="36"/>
        <v>0.47364022916666665</v>
      </c>
    </row>
    <row r="478" spans="1:6">
      <c r="A478" s="7">
        <f t="shared" si="37"/>
        <v>481000</v>
      </c>
      <c r="B478" s="7">
        <v>200756</v>
      </c>
      <c r="C478" s="7">
        <f t="shared" si="39"/>
        <v>11041.58</v>
      </c>
      <c r="D478" s="7">
        <f t="shared" si="38"/>
        <v>16060.48</v>
      </c>
      <c r="E478" s="8">
        <f t="shared" si="35"/>
        <v>227858.06</v>
      </c>
      <c r="F478" s="9">
        <f t="shared" si="36"/>
        <v>0.47371738045738043</v>
      </c>
    </row>
    <row r="479" spans="1:6">
      <c r="A479" s="7">
        <f t="shared" si="37"/>
        <v>482000</v>
      </c>
      <c r="B479" s="7">
        <v>201206</v>
      </c>
      <c r="C479" s="7">
        <f t="shared" si="39"/>
        <v>11066.33</v>
      </c>
      <c r="D479" s="7">
        <f t="shared" si="38"/>
        <v>16096.48</v>
      </c>
      <c r="E479" s="8">
        <f t="shared" si="35"/>
        <v>228368.81</v>
      </c>
      <c r="F479" s="9">
        <f t="shared" si="36"/>
        <v>0.47379421161825724</v>
      </c>
    </row>
    <row r="480" spans="1:6">
      <c r="A480" s="7">
        <f t="shared" si="37"/>
        <v>483000</v>
      </c>
      <c r="B480" s="7">
        <v>201656</v>
      </c>
      <c r="C480" s="7">
        <f t="shared" si="39"/>
        <v>11091.08</v>
      </c>
      <c r="D480" s="7">
        <f t="shared" si="38"/>
        <v>16132.48</v>
      </c>
      <c r="E480" s="8">
        <f t="shared" si="35"/>
        <v>228879.56</v>
      </c>
      <c r="F480" s="9">
        <f t="shared" si="36"/>
        <v>0.47387072463768115</v>
      </c>
    </row>
    <row r="481" spans="1:6">
      <c r="A481" s="7">
        <f t="shared" si="37"/>
        <v>484000</v>
      </c>
      <c r="B481" s="7">
        <v>202106</v>
      </c>
      <c r="C481" s="7">
        <f t="shared" si="39"/>
        <v>11115.83</v>
      </c>
      <c r="D481" s="7">
        <f t="shared" si="38"/>
        <v>16168.48</v>
      </c>
      <c r="E481" s="8">
        <f t="shared" si="35"/>
        <v>229390.31</v>
      </c>
      <c r="F481" s="9">
        <f t="shared" si="36"/>
        <v>0.47394692148760331</v>
      </c>
    </row>
    <row r="482" spans="1:6">
      <c r="A482" s="7">
        <f t="shared" si="37"/>
        <v>485000</v>
      </c>
      <c r="B482" s="7">
        <v>202556</v>
      </c>
      <c r="C482" s="7">
        <f t="shared" si="39"/>
        <v>11140.58</v>
      </c>
      <c r="D482" s="7">
        <f t="shared" si="38"/>
        <v>16204.48</v>
      </c>
      <c r="E482" s="8">
        <f t="shared" si="35"/>
        <v>229901.06</v>
      </c>
      <c r="F482" s="9">
        <f t="shared" si="36"/>
        <v>0.47402280412371134</v>
      </c>
    </row>
    <row r="483" spans="1:6">
      <c r="A483" s="7">
        <f t="shared" si="37"/>
        <v>486000</v>
      </c>
      <c r="B483" s="7">
        <v>203006</v>
      </c>
      <c r="C483" s="7">
        <f t="shared" si="39"/>
        <v>11165.33</v>
      </c>
      <c r="D483" s="7">
        <f t="shared" si="38"/>
        <v>16240.48</v>
      </c>
      <c r="E483" s="8">
        <f t="shared" si="35"/>
        <v>230411.81</v>
      </c>
      <c r="F483" s="9">
        <f t="shared" si="36"/>
        <v>0.47409837448559672</v>
      </c>
    </row>
    <row r="484" spans="1:6">
      <c r="A484" s="7">
        <f t="shared" si="37"/>
        <v>487000</v>
      </c>
      <c r="B484" s="7">
        <v>203456</v>
      </c>
      <c r="C484" s="7">
        <f t="shared" si="39"/>
        <v>11190.08</v>
      </c>
      <c r="D484" s="7">
        <f t="shared" si="38"/>
        <v>16276.48</v>
      </c>
      <c r="E484" s="8">
        <f t="shared" si="35"/>
        <v>230922.56</v>
      </c>
      <c r="F484" s="9">
        <f t="shared" si="36"/>
        <v>0.4741736344969199</v>
      </c>
    </row>
    <row r="485" spans="1:6">
      <c r="A485" s="7">
        <f t="shared" si="37"/>
        <v>488000</v>
      </c>
      <c r="B485" s="7">
        <v>203906</v>
      </c>
      <c r="C485" s="7">
        <f t="shared" si="39"/>
        <v>11214.83</v>
      </c>
      <c r="D485" s="7">
        <f t="shared" si="38"/>
        <v>16312.48</v>
      </c>
      <c r="E485" s="8">
        <f t="shared" si="35"/>
        <v>231433.31</v>
      </c>
      <c r="F485" s="9">
        <f t="shared" si="36"/>
        <v>0.47424858606557374</v>
      </c>
    </row>
    <row r="486" spans="1:6">
      <c r="A486" s="7">
        <f t="shared" si="37"/>
        <v>489000</v>
      </c>
      <c r="B486" s="7">
        <v>204356</v>
      </c>
      <c r="C486" s="7">
        <f t="shared" si="39"/>
        <v>11239.58</v>
      </c>
      <c r="D486" s="7">
        <f t="shared" si="38"/>
        <v>16348.48</v>
      </c>
      <c r="E486" s="8">
        <f t="shared" si="35"/>
        <v>231944.06</v>
      </c>
      <c r="F486" s="9">
        <f t="shared" si="36"/>
        <v>0.47432323108384455</v>
      </c>
    </row>
    <row r="487" spans="1:6">
      <c r="A487" s="7">
        <f t="shared" si="37"/>
        <v>490000</v>
      </c>
      <c r="B487" s="7">
        <v>204806</v>
      </c>
      <c r="C487" s="7">
        <f t="shared" si="39"/>
        <v>11264.33</v>
      </c>
      <c r="D487" s="7">
        <f t="shared" si="38"/>
        <v>16384.48</v>
      </c>
      <c r="E487" s="8">
        <f t="shared" si="35"/>
        <v>232454.81</v>
      </c>
      <c r="F487" s="9">
        <f t="shared" si="36"/>
        <v>0.47439757142857142</v>
      </c>
    </row>
    <row r="488" spans="1:6">
      <c r="A488" s="7">
        <f t="shared" si="37"/>
        <v>491000</v>
      </c>
      <c r="B488" s="7">
        <v>205256</v>
      </c>
      <c r="C488" s="7">
        <f t="shared" si="39"/>
        <v>11289.08</v>
      </c>
      <c r="D488" s="7">
        <f t="shared" si="38"/>
        <v>16420.48</v>
      </c>
      <c r="E488" s="8">
        <f t="shared" si="35"/>
        <v>232965.56</v>
      </c>
      <c r="F488" s="9">
        <f t="shared" si="36"/>
        <v>0.47447160896130347</v>
      </c>
    </row>
    <row r="489" spans="1:6">
      <c r="A489" s="7">
        <f t="shared" si="37"/>
        <v>492000</v>
      </c>
      <c r="B489" s="7">
        <v>205706</v>
      </c>
      <c r="C489" s="7">
        <f t="shared" si="39"/>
        <v>11313.83</v>
      </c>
      <c r="D489" s="7">
        <f t="shared" si="38"/>
        <v>16456.48</v>
      </c>
      <c r="E489" s="8">
        <f t="shared" si="35"/>
        <v>233476.31</v>
      </c>
      <c r="F489" s="9">
        <f t="shared" si="36"/>
        <v>0.47454534552845529</v>
      </c>
    </row>
    <row r="490" spans="1:6">
      <c r="A490" s="7">
        <f t="shared" si="37"/>
        <v>493000</v>
      </c>
      <c r="B490" s="7">
        <v>206156</v>
      </c>
      <c r="C490" s="7">
        <f t="shared" si="39"/>
        <v>11338.58</v>
      </c>
      <c r="D490" s="7">
        <f t="shared" si="38"/>
        <v>16492.48</v>
      </c>
      <c r="E490" s="8">
        <f t="shared" si="35"/>
        <v>233987.06</v>
      </c>
      <c r="F490" s="9">
        <f t="shared" si="36"/>
        <v>0.47461878296146043</v>
      </c>
    </row>
    <row r="491" spans="1:6">
      <c r="A491" s="7">
        <f t="shared" si="37"/>
        <v>494000</v>
      </c>
      <c r="B491" s="7">
        <v>206606</v>
      </c>
      <c r="C491" s="7">
        <f t="shared" si="39"/>
        <v>11363.33</v>
      </c>
      <c r="D491" s="7">
        <f t="shared" si="38"/>
        <v>16528.48</v>
      </c>
      <c r="E491" s="8">
        <f t="shared" si="35"/>
        <v>234497.81</v>
      </c>
      <c r="F491" s="9">
        <f t="shared" si="36"/>
        <v>0.47469192307692309</v>
      </c>
    </row>
    <row r="492" spans="1:6">
      <c r="A492" s="7">
        <f t="shared" si="37"/>
        <v>495000</v>
      </c>
      <c r="B492" s="7">
        <v>207056</v>
      </c>
      <c r="C492" s="7">
        <f t="shared" si="39"/>
        <v>11388.08</v>
      </c>
      <c r="D492" s="7">
        <f t="shared" si="38"/>
        <v>16564.48</v>
      </c>
      <c r="E492" s="8">
        <f t="shared" si="35"/>
        <v>235008.56</v>
      </c>
      <c r="F492" s="9">
        <f t="shared" si="36"/>
        <v>0.47476476767676767</v>
      </c>
    </row>
    <row r="493" spans="1:6">
      <c r="A493" s="7">
        <f t="shared" si="37"/>
        <v>496000</v>
      </c>
      <c r="B493" s="7">
        <v>207506</v>
      </c>
      <c r="C493" s="7">
        <f t="shared" si="39"/>
        <v>11412.83</v>
      </c>
      <c r="D493" s="7">
        <f t="shared" si="38"/>
        <v>16600.48</v>
      </c>
      <c r="E493" s="8">
        <f t="shared" si="35"/>
        <v>235519.31</v>
      </c>
      <c r="F493" s="9">
        <f t="shared" si="36"/>
        <v>0.47483731854838707</v>
      </c>
    </row>
    <row r="494" spans="1:6">
      <c r="A494" s="7">
        <f t="shared" si="37"/>
        <v>497000</v>
      </c>
      <c r="B494" s="7">
        <v>207956</v>
      </c>
      <c r="C494" s="7">
        <f t="shared" si="39"/>
        <v>11437.58</v>
      </c>
      <c r="D494" s="7">
        <f t="shared" si="38"/>
        <v>16636.48</v>
      </c>
      <c r="E494" s="8">
        <f t="shared" si="35"/>
        <v>236030.06</v>
      </c>
      <c r="F494" s="9">
        <f t="shared" si="36"/>
        <v>0.47490957746478873</v>
      </c>
    </row>
    <row r="495" spans="1:6">
      <c r="A495" s="7">
        <f t="shared" si="37"/>
        <v>498000</v>
      </c>
      <c r="B495" s="7">
        <v>208406</v>
      </c>
      <c r="C495" s="7">
        <f t="shared" si="39"/>
        <v>11462.33</v>
      </c>
      <c r="D495" s="7">
        <f t="shared" si="38"/>
        <v>16672.48</v>
      </c>
      <c r="E495" s="8">
        <f t="shared" si="35"/>
        <v>236540.81</v>
      </c>
      <c r="F495" s="9">
        <f t="shared" si="36"/>
        <v>0.47498154618473898</v>
      </c>
    </row>
    <row r="496" spans="1:6">
      <c r="A496" s="7">
        <f t="shared" si="37"/>
        <v>499000</v>
      </c>
      <c r="B496" s="7">
        <v>208856</v>
      </c>
      <c r="C496" s="7">
        <f t="shared" si="39"/>
        <v>11487.08</v>
      </c>
      <c r="D496" s="7">
        <f t="shared" si="38"/>
        <v>16708.48</v>
      </c>
      <c r="E496" s="8">
        <f t="shared" si="35"/>
        <v>237051.56</v>
      </c>
      <c r="F496" s="9">
        <f t="shared" si="36"/>
        <v>0.47505322645290582</v>
      </c>
    </row>
    <row r="497" spans="1:6">
      <c r="A497" s="7">
        <f t="shared" si="37"/>
        <v>500000</v>
      </c>
      <c r="B497" s="7">
        <v>209306</v>
      </c>
      <c r="C497" s="7">
        <f t="shared" si="39"/>
        <v>11511.83</v>
      </c>
      <c r="D497" s="7">
        <f t="shared" si="38"/>
        <v>16744.48</v>
      </c>
      <c r="E497" s="8">
        <f t="shared" si="35"/>
        <v>237562.31</v>
      </c>
      <c r="F497" s="9">
        <f t="shared" si="36"/>
        <v>0.47512462</v>
      </c>
    </row>
    <row r="498" spans="1:6">
      <c r="A498" s="7">
        <f t="shared" si="37"/>
        <v>501000</v>
      </c>
      <c r="B498" s="7">
        <v>209756</v>
      </c>
      <c r="C498" s="7">
        <f t="shared" si="39"/>
        <v>11536.58</v>
      </c>
      <c r="D498" s="7">
        <f t="shared" si="38"/>
        <v>16780.48</v>
      </c>
      <c r="E498" s="8">
        <f t="shared" si="35"/>
        <v>238073.06</v>
      </c>
      <c r="F498" s="9">
        <f t="shared" si="36"/>
        <v>0.47519572854291414</v>
      </c>
    </row>
    <row r="499" spans="1:6">
      <c r="A499" s="7">
        <f t="shared" si="37"/>
        <v>502000</v>
      </c>
      <c r="B499" s="7">
        <v>210206</v>
      </c>
      <c r="C499" s="7">
        <f t="shared" si="39"/>
        <v>11561.33</v>
      </c>
      <c r="D499" s="7">
        <f t="shared" si="38"/>
        <v>16816.48</v>
      </c>
      <c r="E499" s="8">
        <f t="shared" si="35"/>
        <v>238583.81</v>
      </c>
      <c r="F499" s="9">
        <f t="shared" si="36"/>
        <v>0.47526655378486055</v>
      </c>
    </row>
    <row r="500" spans="1:6">
      <c r="A500" s="7">
        <f t="shared" si="37"/>
        <v>503000</v>
      </c>
      <c r="B500" s="7">
        <v>210656</v>
      </c>
      <c r="C500" s="7">
        <f t="shared" si="39"/>
        <v>11586.08</v>
      </c>
      <c r="D500" s="7">
        <f t="shared" si="38"/>
        <v>16852.48</v>
      </c>
      <c r="E500" s="8">
        <f t="shared" si="35"/>
        <v>239094.56</v>
      </c>
      <c r="F500" s="9">
        <f t="shared" si="36"/>
        <v>0.47533709741550695</v>
      </c>
    </row>
    <row r="501" spans="1:6">
      <c r="A501" s="7">
        <f t="shared" si="37"/>
        <v>504000</v>
      </c>
      <c r="B501" s="7">
        <v>211106</v>
      </c>
      <c r="C501" s="7">
        <f t="shared" si="39"/>
        <v>11610.83</v>
      </c>
      <c r="D501" s="7">
        <f t="shared" si="38"/>
        <v>16888.48</v>
      </c>
      <c r="E501" s="8">
        <f t="shared" si="35"/>
        <v>239605.31</v>
      </c>
      <c r="F501" s="9">
        <f t="shared" si="36"/>
        <v>0.47540736111111109</v>
      </c>
    </row>
    <row r="502" spans="1:6">
      <c r="A502" s="7">
        <f t="shared" si="37"/>
        <v>505000</v>
      </c>
      <c r="B502" s="7">
        <v>211556</v>
      </c>
      <c r="C502" s="7">
        <f t="shared" si="39"/>
        <v>11635.58</v>
      </c>
      <c r="D502" s="7">
        <f t="shared" si="38"/>
        <v>16924.48</v>
      </c>
      <c r="E502" s="8">
        <f t="shared" si="35"/>
        <v>240116.06</v>
      </c>
      <c r="F502" s="9">
        <f t="shared" si="36"/>
        <v>0.47547734653465346</v>
      </c>
    </row>
    <row r="503" spans="1:6">
      <c r="A503" s="7">
        <f t="shared" si="37"/>
        <v>506000</v>
      </c>
      <c r="B503" s="7">
        <v>212006</v>
      </c>
      <c r="C503" s="7">
        <f t="shared" si="39"/>
        <v>11660.33</v>
      </c>
      <c r="D503" s="7">
        <f t="shared" si="38"/>
        <v>16960.48</v>
      </c>
      <c r="E503" s="8">
        <f t="shared" si="35"/>
        <v>240626.81</v>
      </c>
      <c r="F503" s="9">
        <f t="shared" si="36"/>
        <v>0.47554705533596836</v>
      </c>
    </row>
    <row r="504" spans="1:6">
      <c r="A504" s="7">
        <f t="shared" si="37"/>
        <v>507000</v>
      </c>
      <c r="B504" s="7">
        <v>212456</v>
      </c>
      <c r="C504" s="7">
        <f t="shared" si="39"/>
        <v>11685.08</v>
      </c>
      <c r="D504" s="7">
        <f t="shared" si="38"/>
        <v>16996.48</v>
      </c>
      <c r="E504" s="8">
        <f t="shared" si="35"/>
        <v>241137.56</v>
      </c>
      <c r="F504" s="9">
        <f t="shared" si="36"/>
        <v>0.47561648915187377</v>
      </c>
    </row>
    <row r="505" spans="1:6">
      <c r="A505" s="7">
        <f t="shared" si="37"/>
        <v>508000</v>
      </c>
      <c r="B505" s="7">
        <v>212906</v>
      </c>
      <c r="C505" s="7">
        <f t="shared" si="39"/>
        <v>11709.83</v>
      </c>
      <c r="D505" s="7">
        <f t="shared" si="38"/>
        <v>17032.48</v>
      </c>
      <c r="E505" s="8">
        <f t="shared" si="35"/>
        <v>241648.31</v>
      </c>
      <c r="F505" s="9">
        <f t="shared" si="36"/>
        <v>0.47568564960629922</v>
      </c>
    </row>
    <row r="506" spans="1:6">
      <c r="A506" s="7">
        <f t="shared" si="37"/>
        <v>509000</v>
      </c>
      <c r="B506" s="7">
        <v>213356</v>
      </c>
      <c r="C506" s="7">
        <f t="shared" si="39"/>
        <v>11734.58</v>
      </c>
      <c r="D506" s="7">
        <f t="shared" si="38"/>
        <v>17068.48</v>
      </c>
      <c r="E506" s="8">
        <f t="shared" si="35"/>
        <v>242159.06</v>
      </c>
      <c r="F506" s="9">
        <f t="shared" si="36"/>
        <v>0.47575453831041259</v>
      </c>
    </row>
    <row r="507" spans="1:6">
      <c r="A507" s="7">
        <f t="shared" si="37"/>
        <v>510000</v>
      </c>
      <c r="B507" s="7">
        <v>213806</v>
      </c>
      <c r="C507" s="7">
        <f t="shared" si="39"/>
        <v>11759.33</v>
      </c>
      <c r="D507" s="7">
        <f t="shared" si="38"/>
        <v>17104.48</v>
      </c>
      <c r="E507" s="8">
        <f t="shared" si="35"/>
        <v>242669.81</v>
      </c>
      <c r="F507" s="9">
        <f t="shared" si="36"/>
        <v>0.47582315686274507</v>
      </c>
    </row>
    <row r="508" spans="1:6">
      <c r="A508" s="7">
        <f t="shared" si="37"/>
        <v>511000</v>
      </c>
      <c r="B508" s="7">
        <v>214256</v>
      </c>
      <c r="C508" s="7">
        <f t="shared" si="39"/>
        <v>11784.08</v>
      </c>
      <c r="D508" s="7">
        <f t="shared" si="38"/>
        <v>17140.48</v>
      </c>
      <c r="E508" s="8">
        <f t="shared" si="35"/>
        <v>243180.56</v>
      </c>
      <c r="F508" s="9">
        <f t="shared" si="36"/>
        <v>0.47589150684931508</v>
      </c>
    </row>
    <row r="509" spans="1:6">
      <c r="A509" s="7">
        <f t="shared" si="37"/>
        <v>512000</v>
      </c>
      <c r="B509" s="7">
        <v>214706</v>
      </c>
      <c r="C509" s="7">
        <f t="shared" si="39"/>
        <v>11808.83</v>
      </c>
      <c r="D509" s="7">
        <f t="shared" si="38"/>
        <v>17176.48</v>
      </c>
      <c r="E509" s="8">
        <f t="shared" si="35"/>
        <v>243691.31</v>
      </c>
      <c r="F509" s="9">
        <f t="shared" si="36"/>
        <v>0.47595958984374998</v>
      </c>
    </row>
    <row r="510" spans="1:6">
      <c r="A510" s="7">
        <f t="shared" si="37"/>
        <v>513000</v>
      </c>
      <c r="B510" s="7">
        <v>215156</v>
      </c>
      <c r="C510" s="7">
        <f t="shared" si="39"/>
        <v>11833.58</v>
      </c>
      <c r="D510" s="7">
        <f t="shared" si="38"/>
        <v>17212.48</v>
      </c>
      <c r="E510" s="8">
        <f t="shared" si="35"/>
        <v>244202.06</v>
      </c>
      <c r="F510" s="9">
        <f t="shared" si="36"/>
        <v>0.4760274074074074</v>
      </c>
    </row>
    <row r="511" spans="1:6">
      <c r="A511" s="7">
        <f t="shared" si="37"/>
        <v>514000</v>
      </c>
      <c r="B511" s="7">
        <v>215606</v>
      </c>
      <c r="C511" s="7">
        <f t="shared" si="39"/>
        <v>11858.33</v>
      </c>
      <c r="D511" s="7">
        <f t="shared" si="38"/>
        <v>17248.48</v>
      </c>
      <c r="E511" s="8">
        <f t="shared" si="35"/>
        <v>244712.81</v>
      </c>
      <c r="F511" s="9">
        <f t="shared" si="36"/>
        <v>0.47609496108949417</v>
      </c>
    </row>
    <row r="512" spans="1:6">
      <c r="A512" s="7">
        <f t="shared" si="37"/>
        <v>515000</v>
      </c>
      <c r="B512" s="7">
        <v>216056</v>
      </c>
      <c r="C512" s="7">
        <f t="shared" si="39"/>
        <v>11883.08</v>
      </c>
      <c r="D512" s="7">
        <f t="shared" si="38"/>
        <v>17284.48</v>
      </c>
      <c r="E512" s="8">
        <f t="shared" si="35"/>
        <v>245223.56</v>
      </c>
      <c r="F512" s="9">
        <f t="shared" si="36"/>
        <v>0.47616225242718446</v>
      </c>
    </row>
    <row r="513" spans="1:6">
      <c r="A513" s="7">
        <f t="shared" si="37"/>
        <v>516000</v>
      </c>
      <c r="B513" s="7">
        <v>216506</v>
      </c>
      <c r="C513" s="7">
        <f t="shared" si="39"/>
        <v>11907.83</v>
      </c>
      <c r="D513" s="7">
        <f t="shared" si="38"/>
        <v>17320.48</v>
      </c>
      <c r="E513" s="8">
        <f t="shared" si="35"/>
        <v>245734.31</v>
      </c>
      <c r="F513" s="9">
        <f t="shared" si="36"/>
        <v>0.47622928294573641</v>
      </c>
    </row>
    <row r="514" spans="1:6">
      <c r="A514" s="7">
        <f t="shared" si="37"/>
        <v>517000</v>
      </c>
      <c r="B514" s="7">
        <v>216956</v>
      </c>
      <c r="C514" s="7">
        <f t="shared" si="39"/>
        <v>11932.58</v>
      </c>
      <c r="D514" s="7">
        <f t="shared" si="38"/>
        <v>17356.48</v>
      </c>
      <c r="E514" s="8">
        <f t="shared" si="35"/>
        <v>246245.06</v>
      </c>
      <c r="F514" s="9">
        <f t="shared" si="36"/>
        <v>0.47629605415860732</v>
      </c>
    </row>
    <row r="515" spans="1:6">
      <c r="A515" s="7">
        <f t="shared" si="37"/>
        <v>518000</v>
      </c>
      <c r="B515" s="7">
        <v>217406</v>
      </c>
      <c r="C515" s="7">
        <f t="shared" si="39"/>
        <v>11957.33</v>
      </c>
      <c r="D515" s="7">
        <f t="shared" si="38"/>
        <v>17392.48</v>
      </c>
      <c r="E515" s="8">
        <f t="shared" si="35"/>
        <v>246755.81</v>
      </c>
      <c r="F515" s="9">
        <f t="shared" si="36"/>
        <v>0.47636256756756756</v>
      </c>
    </row>
    <row r="516" spans="1:6">
      <c r="A516" s="7">
        <f t="shared" si="37"/>
        <v>519000</v>
      </c>
      <c r="B516" s="7">
        <v>217856</v>
      </c>
      <c r="C516" s="7">
        <f t="shared" si="39"/>
        <v>11982.08</v>
      </c>
      <c r="D516" s="7">
        <f t="shared" si="38"/>
        <v>17428.48</v>
      </c>
      <c r="E516" s="8">
        <f t="shared" si="35"/>
        <v>247266.56</v>
      </c>
      <c r="F516" s="9">
        <f t="shared" si="36"/>
        <v>0.47642882466281311</v>
      </c>
    </row>
    <row r="517" spans="1:6">
      <c r="A517" s="7">
        <f t="shared" si="37"/>
        <v>520000</v>
      </c>
      <c r="B517" s="7">
        <v>218306</v>
      </c>
      <c r="C517" s="7">
        <f t="shared" si="39"/>
        <v>12006.83</v>
      </c>
      <c r="D517" s="7">
        <f t="shared" si="38"/>
        <v>17464.48</v>
      </c>
      <c r="E517" s="8">
        <f t="shared" ref="E517:E580" si="40">SUM(B517:D517)</f>
        <v>247777.31</v>
      </c>
      <c r="F517" s="9">
        <f t="shared" ref="F517:F580" si="41">E517/A517</f>
        <v>0.47649482692307693</v>
      </c>
    </row>
    <row r="518" spans="1:6">
      <c r="A518" s="7">
        <f t="shared" ref="A518:A581" si="42">A517+1000</f>
        <v>521000</v>
      </c>
      <c r="B518" s="7">
        <v>218756</v>
      </c>
      <c r="C518" s="7">
        <f t="shared" si="39"/>
        <v>12031.58</v>
      </c>
      <c r="D518" s="7">
        <f t="shared" ref="D518:D581" si="43">B518*D$3</f>
        <v>17500.48</v>
      </c>
      <c r="E518" s="8">
        <f t="shared" si="40"/>
        <v>248288.06</v>
      </c>
      <c r="F518" s="9">
        <f t="shared" si="41"/>
        <v>0.47656057581573896</v>
      </c>
    </row>
    <row r="519" spans="1:6">
      <c r="A519" s="7">
        <f t="shared" si="42"/>
        <v>522000</v>
      </c>
      <c r="B519" s="7">
        <v>219206</v>
      </c>
      <c r="C519" s="7">
        <f t="shared" si="39"/>
        <v>12056.33</v>
      </c>
      <c r="D519" s="7">
        <f t="shared" si="43"/>
        <v>17536.48</v>
      </c>
      <c r="E519" s="8">
        <f t="shared" si="40"/>
        <v>248798.81</v>
      </c>
      <c r="F519" s="9">
        <f t="shared" si="41"/>
        <v>0.47662607279693486</v>
      </c>
    </row>
    <row r="520" spans="1:6">
      <c r="A520" s="7">
        <f t="shared" si="42"/>
        <v>523000</v>
      </c>
      <c r="B520" s="7">
        <v>219656</v>
      </c>
      <c r="C520" s="7">
        <f t="shared" si="39"/>
        <v>12081.08</v>
      </c>
      <c r="D520" s="7">
        <f t="shared" si="43"/>
        <v>17572.48</v>
      </c>
      <c r="E520" s="8">
        <f t="shared" si="40"/>
        <v>249309.56</v>
      </c>
      <c r="F520" s="9">
        <f t="shared" si="41"/>
        <v>0.47669131931166348</v>
      </c>
    </row>
    <row r="521" spans="1:6">
      <c r="A521" s="7">
        <f t="shared" si="42"/>
        <v>524000</v>
      </c>
      <c r="B521" s="7">
        <v>220106</v>
      </c>
      <c r="C521" s="7">
        <f t="shared" si="39"/>
        <v>12105.83</v>
      </c>
      <c r="D521" s="7">
        <f t="shared" si="43"/>
        <v>17608.48</v>
      </c>
      <c r="E521" s="8">
        <f t="shared" si="40"/>
        <v>249820.31</v>
      </c>
      <c r="F521" s="9">
        <f t="shared" si="41"/>
        <v>0.47675631679389313</v>
      </c>
    </row>
    <row r="522" spans="1:6">
      <c r="A522" s="7">
        <f t="shared" si="42"/>
        <v>525000</v>
      </c>
      <c r="B522" s="7">
        <v>220556</v>
      </c>
      <c r="C522" s="7">
        <f t="shared" si="39"/>
        <v>12130.58</v>
      </c>
      <c r="D522" s="7">
        <f t="shared" si="43"/>
        <v>17644.48</v>
      </c>
      <c r="E522" s="8">
        <f t="shared" si="40"/>
        <v>250331.06</v>
      </c>
      <c r="F522" s="9">
        <f t="shared" si="41"/>
        <v>0.47682106666666668</v>
      </c>
    </row>
    <row r="523" spans="1:6">
      <c r="A523" s="7">
        <f t="shared" si="42"/>
        <v>526000</v>
      </c>
      <c r="B523" s="7">
        <v>221006</v>
      </c>
      <c r="C523" s="7">
        <f t="shared" si="39"/>
        <v>12155.33</v>
      </c>
      <c r="D523" s="7">
        <f t="shared" si="43"/>
        <v>17680.48</v>
      </c>
      <c r="E523" s="8">
        <f t="shared" si="40"/>
        <v>250841.81</v>
      </c>
      <c r="F523" s="9">
        <f t="shared" si="41"/>
        <v>0.4768855703422053</v>
      </c>
    </row>
    <row r="524" spans="1:6">
      <c r="A524" s="7">
        <f t="shared" si="42"/>
        <v>527000</v>
      </c>
      <c r="B524" s="7">
        <v>221456</v>
      </c>
      <c r="C524" s="7">
        <f t="shared" si="39"/>
        <v>12180.08</v>
      </c>
      <c r="D524" s="7">
        <f t="shared" si="43"/>
        <v>17716.48</v>
      </c>
      <c r="E524" s="8">
        <f t="shared" si="40"/>
        <v>251352.56</v>
      </c>
      <c r="F524" s="9">
        <f t="shared" si="41"/>
        <v>0.4769498292220114</v>
      </c>
    </row>
    <row r="525" spans="1:6">
      <c r="A525" s="7">
        <f t="shared" si="42"/>
        <v>528000</v>
      </c>
      <c r="B525" s="7">
        <v>221906</v>
      </c>
      <c r="C525" s="7">
        <f t="shared" si="39"/>
        <v>12204.83</v>
      </c>
      <c r="D525" s="7">
        <f t="shared" si="43"/>
        <v>17752.48</v>
      </c>
      <c r="E525" s="8">
        <f t="shared" si="40"/>
        <v>251863.31</v>
      </c>
      <c r="F525" s="9">
        <f t="shared" si="41"/>
        <v>0.47701384469696967</v>
      </c>
    </row>
    <row r="526" spans="1:6">
      <c r="A526" s="7">
        <f t="shared" si="42"/>
        <v>529000</v>
      </c>
      <c r="B526" s="7">
        <v>222356</v>
      </c>
      <c r="C526" s="7">
        <f t="shared" si="39"/>
        <v>12229.58</v>
      </c>
      <c r="D526" s="7">
        <f t="shared" si="43"/>
        <v>17788.48</v>
      </c>
      <c r="E526" s="8">
        <f t="shared" si="40"/>
        <v>252374.06</v>
      </c>
      <c r="F526" s="9">
        <f t="shared" si="41"/>
        <v>0.47707761814744803</v>
      </c>
    </row>
    <row r="527" spans="1:6">
      <c r="A527" s="7">
        <f t="shared" si="42"/>
        <v>530000</v>
      </c>
      <c r="B527" s="7">
        <v>222806</v>
      </c>
      <c r="C527" s="7">
        <f t="shared" si="39"/>
        <v>12254.33</v>
      </c>
      <c r="D527" s="7">
        <f t="shared" si="43"/>
        <v>17824.48</v>
      </c>
      <c r="E527" s="8">
        <f t="shared" si="40"/>
        <v>252884.81</v>
      </c>
      <c r="F527" s="9">
        <f t="shared" si="41"/>
        <v>0.47714115094339621</v>
      </c>
    </row>
    <row r="528" spans="1:6">
      <c r="A528" s="7">
        <f t="shared" si="42"/>
        <v>531000</v>
      </c>
      <c r="B528" s="7">
        <v>223256</v>
      </c>
      <c r="C528" s="7">
        <f t="shared" si="39"/>
        <v>12279.08</v>
      </c>
      <c r="D528" s="7">
        <f t="shared" si="43"/>
        <v>17860.48</v>
      </c>
      <c r="E528" s="8">
        <f t="shared" si="40"/>
        <v>253395.56</v>
      </c>
      <c r="F528" s="9">
        <f t="shared" si="41"/>
        <v>0.47720444444444443</v>
      </c>
    </row>
    <row r="529" spans="1:6">
      <c r="A529" s="7">
        <f t="shared" si="42"/>
        <v>532000</v>
      </c>
      <c r="B529" s="7">
        <v>223706</v>
      </c>
      <c r="C529" s="7">
        <f t="shared" si="39"/>
        <v>12303.83</v>
      </c>
      <c r="D529" s="7">
        <f t="shared" si="43"/>
        <v>17896.48</v>
      </c>
      <c r="E529" s="8">
        <f t="shared" si="40"/>
        <v>253906.31</v>
      </c>
      <c r="F529" s="9">
        <f t="shared" si="41"/>
        <v>0.47726750000000001</v>
      </c>
    </row>
    <row r="530" spans="1:6">
      <c r="A530" s="7">
        <f t="shared" si="42"/>
        <v>533000</v>
      </c>
      <c r="B530" s="7">
        <v>224156</v>
      </c>
      <c r="C530" s="7">
        <f t="shared" si="39"/>
        <v>12328.58</v>
      </c>
      <c r="D530" s="7">
        <f t="shared" si="43"/>
        <v>17932.48</v>
      </c>
      <c r="E530" s="8">
        <f t="shared" si="40"/>
        <v>254417.06</v>
      </c>
      <c r="F530" s="9">
        <f t="shared" si="41"/>
        <v>0.47733031894934336</v>
      </c>
    </row>
    <row r="531" spans="1:6">
      <c r="A531" s="7">
        <f t="shared" si="42"/>
        <v>534000</v>
      </c>
      <c r="B531" s="7">
        <v>224606</v>
      </c>
      <c r="C531" s="7">
        <f t="shared" ref="C531:C594" si="44">B531*C$3</f>
        <v>12353.33</v>
      </c>
      <c r="D531" s="7">
        <f t="shared" si="43"/>
        <v>17968.48</v>
      </c>
      <c r="E531" s="8">
        <f t="shared" si="40"/>
        <v>254927.81</v>
      </c>
      <c r="F531" s="9">
        <f t="shared" si="41"/>
        <v>0.47739290262172285</v>
      </c>
    </row>
    <row r="532" spans="1:6">
      <c r="A532" s="7">
        <f t="shared" si="42"/>
        <v>535000</v>
      </c>
      <c r="B532" s="7">
        <v>225056</v>
      </c>
      <c r="C532" s="7">
        <f t="shared" si="44"/>
        <v>12378.08</v>
      </c>
      <c r="D532" s="7">
        <f t="shared" si="43"/>
        <v>18004.48</v>
      </c>
      <c r="E532" s="8">
        <f t="shared" si="40"/>
        <v>255438.56</v>
      </c>
      <c r="F532" s="9">
        <f t="shared" si="41"/>
        <v>0.47745525233644859</v>
      </c>
    </row>
    <row r="533" spans="1:6">
      <c r="A533" s="7">
        <f t="shared" si="42"/>
        <v>536000</v>
      </c>
      <c r="B533" s="7">
        <v>225506</v>
      </c>
      <c r="C533" s="7">
        <f t="shared" si="44"/>
        <v>12402.83</v>
      </c>
      <c r="D533" s="7">
        <f t="shared" si="43"/>
        <v>18040.48</v>
      </c>
      <c r="E533" s="8">
        <f t="shared" si="40"/>
        <v>255949.31</v>
      </c>
      <c r="F533" s="9">
        <f t="shared" si="41"/>
        <v>0.47751736940298506</v>
      </c>
    </row>
    <row r="534" spans="1:6">
      <c r="A534" s="7">
        <f t="shared" si="42"/>
        <v>537000</v>
      </c>
      <c r="B534" s="7">
        <v>225956</v>
      </c>
      <c r="C534" s="7">
        <f t="shared" si="44"/>
        <v>12427.58</v>
      </c>
      <c r="D534" s="7">
        <f t="shared" si="43"/>
        <v>18076.48</v>
      </c>
      <c r="E534" s="8">
        <f t="shared" si="40"/>
        <v>256460.06</v>
      </c>
      <c r="F534" s="9">
        <f t="shared" si="41"/>
        <v>0.47757925512104282</v>
      </c>
    </row>
    <row r="535" spans="1:6">
      <c r="A535" s="7">
        <f t="shared" si="42"/>
        <v>538000</v>
      </c>
      <c r="B535" s="7">
        <v>226406</v>
      </c>
      <c r="C535" s="7">
        <f t="shared" si="44"/>
        <v>12452.33</v>
      </c>
      <c r="D535" s="7">
        <f t="shared" si="43"/>
        <v>18112.48</v>
      </c>
      <c r="E535" s="8">
        <f t="shared" si="40"/>
        <v>256970.81</v>
      </c>
      <c r="F535" s="9">
        <f t="shared" si="41"/>
        <v>0.47764091078066911</v>
      </c>
    </row>
    <row r="536" spans="1:6">
      <c r="A536" s="7">
        <f t="shared" si="42"/>
        <v>539000</v>
      </c>
      <c r="B536" s="7">
        <v>226856</v>
      </c>
      <c r="C536" s="7">
        <f t="shared" si="44"/>
        <v>12477.08</v>
      </c>
      <c r="D536" s="7">
        <f t="shared" si="43"/>
        <v>18148.48</v>
      </c>
      <c r="E536" s="8">
        <f t="shared" si="40"/>
        <v>257481.56</v>
      </c>
      <c r="F536" s="9">
        <f t="shared" si="41"/>
        <v>0.47770233766233766</v>
      </c>
    </row>
    <row r="537" spans="1:6">
      <c r="A537" s="7">
        <f t="shared" si="42"/>
        <v>540000</v>
      </c>
      <c r="B537" s="7">
        <v>227306</v>
      </c>
      <c r="C537" s="7">
        <f t="shared" si="44"/>
        <v>12501.83</v>
      </c>
      <c r="D537" s="7">
        <f t="shared" si="43"/>
        <v>18184.48</v>
      </c>
      <c r="E537" s="8">
        <f t="shared" si="40"/>
        <v>257992.31</v>
      </c>
      <c r="F537" s="9">
        <f t="shared" si="41"/>
        <v>0.47776353703703706</v>
      </c>
    </row>
    <row r="538" spans="1:6">
      <c r="A538" s="7">
        <f t="shared" si="42"/>
        <v>541000</v>
      </c>
      <c r="B538" s="7">
        <v>227756</v>
      </c>
      <c r="C538" s="7">
        <f t="shared" si="44"/>
        <v>12526.58</v>
      </c>
      <c r="D538" s="7">
        <f t="shared" si="43"/>
        <v>18220.48</v>
      </c>
      <c r="E538" s="8">
        <f t="shared" si="40"/>
        <v>258503.06</v>
      </c>
      <c r="F538" s="9">
        <f t="shared" si="41"/>
        <v>0.47782451016635857</v>
      </c>
    </row>
    <row r="539" spans="1:6">
      <c r="A539" s="7">
        <f t="shared" si="42"/>
        <v>542000</v>
      </c>
      <c r="B539" s="7">
        <v>228206</v>
      </c>
      <c r="C539" s="7">
        <f t="shared" si="44"/>
        <v>12551.33</v>
      </c>
      <c r="D539" s="7">
        <f t="shared" si="43"/>
        <v>18256.48</v>
      </c>
      <c r="E539" s="8">
        <f t="shared" si="40"/>
        <v>259013.81</v>
      </c>
      <c r="F539" s="9">
        <f t="shared" si="41"/>
        <v>0.47788525830258305</v>
      </c>
    </row>
    <row r="540" spans="1:6">
      <c r="A540" s="7">
        <f t="shared" si="42"/>
        <v>543000</v>
      </c>
      <c r="B540" s="7">
        <v>228656</v>
      </c>
      <c r="C540" s="7">
        <f t="shared" si="44"/>
        <v>12576.08</v>
      </c>
      <c r="D540" s="7">
        <f t="shared" si="43"/>
        <v>18292.48</v>
      </c>
      <c r="E540" s="8">
        <f t="shared" si="40"/>
        <v>259524.56</v>
      </c>
      <c r="F540" s="9">
        <f t="shared" si="41"/>
        <v>0.47794578268876609</v>
      </c>
    </row>
    <row r="541" spans="1:6">
      <c r="A541" s="7">
        <f t="shared" si="42"/>
        <v>544000</v>
      </c>
      <c r="B541" s="7">
        <v>229106</v>
      </c>
      <c r="C541" s="7">
        <f t="shared" si="44"/>
        <v>12600.83</v>
      </c>
      <c r="D541" s="7">
        <f t="shared" si="43"/>
        <v>18328.48</v>
      </c>
      <c r="E541" s="8">
        <f t="shared" si="40"/>
        <v>260035.31</v>
      </c>
      <c r="F541" s="9">
        <f t="shared" si="41"/>
        <v>0.47800608455882354</v>
      </c>
    </row>
    <row r="542" spans="1:6">
      <c r="A542" s="7">
        <f t="shared" si="42"/>
        <v>545000</v>
      </c>
      <c r="B542" s="7">
        <v>229556</v>
      </c>
      <c r="C542" s="7">
        <f t="shared" si="44"/>
        <v>12625.58</v>
      </c>
      <c r="D542" s="7">
        <f t="shared" si="43"/>
        <v>18364.48</v>
      </c>
      <c r="E542" s="8">
        <f t="shared" si="40"/>
        <v>260546.06</v>
      </c>
      <c r="F542" s="9">
        <f t="shared" si="41"/>
        <v>0.47806616513761468</v>
      </c>
    </row>
    <row r="543" spans="1:6">
      <c r="A543" s="7">
        <f t="shared" si="42"/>
        <v>546000</v>
      </c>
      <c r="B543" s="7">
        <v>230006</v>
      </c>
      <c r="C543" s="7">
        <f t="shared" si="44"/>
        <v>12650.33</v>
      </c>
      <c r="D543" s="7">
        <f t="shared" si="43"/>
        <v>18400.48</v>
      </c>
      <c r="E543" s="8">
        <f t="shared" si="40"/>
        <v>261056.81</v>
      </c>
      <c r="F543" s="9">
        <f t="shared" si="41"/>
        <v>0.47812602564102563</v>
      </c>
    </row>
    <row r="544" spans="1:6">
      <c r="A544" s="7">
        <f t="shared" si="42"/>
        <v>547000</v>
      </c>
      <c r="B544" s="7">
        <v>230456</v>
      </c>
      <c r="C544" s="7">
        <f t="shared" si="44"/>
        <v>12675.08</v>
      </c>
      <c r="D544" s="7">
        <f t="shared" si="43"/>
        <v>18436.48</v>
      </c>
      <c r="E544" s="8">
        <f t="shared" si="40"/>
        <v>261567.56</v>
      </c>
      <c r="F544" s="9">
        <f t="shared" si="41"/>
        <v>0.47818566727605116</v>
      </c>
    </row>
    <row r="545" spans="1:6">
      <c r="A545" s="7">
        <f t="shared" si="42"/>
        <v>548000</v>
      </c>
      <c r="B545" s="7">
        <v>230906</v>
      </c>
      <c r="C545" s="7">
        <f t="shared" si="44"/>
        <v>12699.83</v>
      </c>
      <c r="D545" s="7">
        <f t="shared" si="43"/>
        <v>18472.48</v>
      </c>
      <c r="E545" s="8">
        <f t="shared" si="40"/>
        <v>262078.31</v>
      </c>
      <c r="F545" s="9">
        <f t="shared" si="41"/>
        <v>0.47824509124087589</v>
      </c>
    </row>
    <row r="546" spans="1:6">
      <c r="A546" s="7">
        <f t="shared" si="42"/>
        <v>549000</v>
      </c>
      <c r="B546" s="7">
        <v>231356</v>
      </c>
      <c r="C546" s="7">
        <f t="shared" si="44"/>
        <v>12724.58</v>
      </c>
      <c r="D546" s="7">
        <f t="shared" si="43"/>
        <v>18508.48</v>
      </c>
      <c r="E546" s="8">
        <f t="shared" si="40"/>
        <v>262589.06</v>
      </c>
      <c r="F546" s="9">
        <f t="shared" si="41"/>
        <v>0.47830429872495445</v>
      </c>
    </row>
    <row r="547" spans="1:6">
      <c r="A547" s="7">
        <f t="shared" si="42"/>
        <v>550000</v>
      </c>
      <c r="B547" s="7">
        <v>231806</v>
      </c>
      <c r="C547" s="7">
        <f t="shared" si="44"/>
        <v>12749.33</v>
      </c>
      <c r="D547" s="7">
        <f t="shared" si="43"/>
        <v>18544.48</v>
      </c>
      <c r="E547" s="8">
        <f t="shared" si="40"/>
        <v>263099.81</v>
      </c>
      <c r="F547" s="9">
        <f t="shared" si="41"/>
        <v>0.47836329090909091</v>
      </c>
    </row>
    <row r="548" spans="1:6">
      <c r="A548" s="7">
        <f t="shared" si="42"/>
        <v>551000</v>
      </c>
      <c r="B548" s="7">
        <v>232256</v>
      </c>
      <c r="C548" s="7">
        <f t="shared" si="44"/>
        <v>12774.08</v>
      </c>
      <c r="D548" s="7">
        <f t="shared" si="43"/>
        <v>18580.48</v>
      </c>
      <c r="E548" s="8">
        <f t="shared" si="40"/>
        <v>263610.56</v>
      </c>
      <c r="F548" s="9">
        <f t="shared" si="41"/>
        <v>0.47842206896551726</v>
      </c>
    </row>
    <row r="549" spans="1:6">
      <c r="A549" s="7">
        <f t="shared" si="42"/>
        <v>552000</v>
      </c>
      <c r="B549" s="7">
        <v>232706</v>
      </c>
      <c r="C549" s="7">
        <f t="shared" si="44"/>
        <v>12798.83</v>
      </c>
      <c r="D549" s="7">
        <f t="shared" si="43"/>
        <v>18616.48</v>
      </c>
      <c r="E549" s="8">
        <f t="shared" si="40"/>
        <v>264121.31</v>
      </c>
      <c r="F549" s="9">
        <f t="shared" si="41"/>
        <v>0.47848063405797103</v>
      </c>
    </row>
    <row r="550" spans="1:6">
      <c r="A550" s="7">
        <f t="shared" si="42"/>
        <v>553000</v>
      </c>
      <c r="B550" s="7">
        <v>233156</v>
      </c>
      <c r="C550" s="7">
        <f t="shared" si="44"/>
        <v>12823.58</v>
      </c>
      <c r="D550" s="7">
        <f t="shared" si="43"/>
        <v>18652.48</v>
      </c>
      <c r="E550" s="8">
        <f t="shared" si="40"/>
        <v>264632.06</v>
      </c>
      <c r="F550" s="9">
        <f t="shared" si="41"/>
        <v>0.47853898734177214</v>
      </c>
    </row>
    <row r="551" spans="1:6">
      <c r="A551" s="7">
        <f t="shared" si="42"/>
        <v>554000</v>
      </c>
      <c r="B551" s="7">
        <v>233606</v>
      </c>
      <c r="C551" s="7">
        <f t="shared" si="44"/>
        <v>12848.33</v>
      </c>
      <c r="D551" s="7">
        <f t="shared" si="43"/>
        <v>18688.48</v>
      </c>
      <c r="E551" s="8">
        <f t="shared" si="40"/>
        <v>265142.81</v>
      </c>
      <c r="F551" s="9">
        <f t="shared" si="41"/>
        <v>0.47859712996389892</v>
      </c>
    </row>
    <row r="552" spans="1:6">
      <c r="A552" s="7">
        <f t="shared" si="42"/>
        <v>555000</v>
      </c>
      <c r="B552" s="7">
        <v>234056</v>
      </c>
      <c r="C552" s="7">
        <f t="shared" si="44"/>
        <v>12873.08</v>
      </c>
      <c r="D552" s="7">
        <f t="shared" si="43"/>
        <v>18724.48</v>
      </c>
      <c r="E552" s="8">
        <f t="shared" si="40"/>
        <v>265653.56</v>
      </c>
      <c r="F552" s="9">
        <f t="shared" si="41"/>
        <v>0.47865506306306305</v>
      </c>
    </row>
    <row r="553" spans="1:6">
      <c r="A553" s="7">
        <f t="shared" si="42"/>
        <v>556000</v>
      </c>
      <c r="B553" s="7">
        <v>234506</v>
      </c>
      <c r="C553" s="7">
        <f t="shared" si="44"/>
        <v>12897.83</v>
      </c>
      <c r="D553" s="7">
        <f t="shared" si="43"/>
        <v>18760.48</v>
      </c>
      <c r="E553" s="8">
        <f t="shared" si="40"/>
        <v>266164.31</v>
      </c>
      <c r="F553" s="9">
        <f t="shared" si="41"/>
        <v>0.47871278776978415</v>
      </c>
    </row>
    <row r="554" spans="1:6">
      <c r="A554" s="7">
        <f t="shared" si="42"/>
        <v>557000</v>
      </c>
      <c r="B554" s="7">
        <v>234956</v>
      </c>
      <c r="C554" s="7">
        <f t="shared" si="44"/>
        <v>12922.58</v>
      </c>
      <c r="D554" s="7">
        <f t="shared" si="43"/>
        <v>18796.48</v>
      </c>
      <c r="E554" s="8">
        <f t="shared" si="40"/>
        <v>266675.06</v>
      </c>
      <c r="F554" s="9">
        <f t="shared" si="41"/>
        <v>0.47877030520646319</v>
      </c>
    </row>
    <row r="555" spans="1:6">
      <c r="A555" s="7">
        <f t="shared" si="42"/>
        <v>558000</v>
      </c>
      <c r="B555" s="7">
        <v>235406</v>
      </c>
      <c r="C555" s="7">
        <f t="shared" si="44"/>
        <v>12947.33</v>
      </c>
      <c r="D555" s="7">
        <f t="shared" si="43"/>
        <v>18832.48</v>
      </c>
      <c r="E555" s="8">
        <f t="shared" si="40"/>
        <v>267185.81</v>
      </c>
      <c r="F555" s="9">
        <f t="shared" si="41"/>
        <v>0.4788276164874552</v>
      </c>
    </row>
    <row r="556" spans="1:6">
      <c r="A556" s="7">
        <f t="shared" si="42"/>
        <v>559000</v>
      </c>
      <c r="B556" s="7">
        <v>235856</v>
      </c>
      <c r="C556" s="7">
        <f t="shared" si="44"/>
        <v>12972.08</v>
      </c>
      <c r="D556" s="7">
        <f t="shared" si="43"/>
        <v>18868.48</v>
      </c>
      <c r="E556" s="8">
        <f t="shared" si="40"/>
        <v>267696.56</v>
      </c>
      <c r="F556" s="9">
        <f t="shared" si="41"/>
        <v>0.47888472271914134</v>
      </c>
    </row>
    <row r="557" spans="1:6">
      <c r="A557" s="7">
        <f t="shared" si="42"/>
        <v>560000</v>
      </c>
      <c r="B557" s="7">
        <v>236306</v>
      </c>
      <c r="C557" s="7">
        <f t="shared" si="44"/>
        <v>12996.83</v>
      </c>
      <c r="D557" s="7">
        <f t="shared" si="43"/>
        <v>18904.48</v>
      </c>
      <c r="E557" s="8">
        <f t="shared" si="40"/>
        <v>268207.31</v>
      </c>
      <c r="F557" s="9">
        <f t="shared" si="41"/>
        <v>0.47894162499999998</v>
      </c>
    </row>
    <row r="558" spans="1:6">
      <c r="A558" s="7">
        <f t="shared" si="42"/>
        <v>561000</v>
      </c>
      <c r="B558" s="7">
        <v>236756</v>
      </c>
      <c r="C558" s="7">
        <f t="shared" si="44"/>
        <v>13021.58</v>
      </c>
      <c r="D558" s="7">
        <f t="shared" si="43"/>
        <v>18940.48</v>
      </c>
      <c r="E558" s="8">
        <f t="shared" si="40"/>
        <v>268718.06</v>
      </c>
      <c r="F558" s="9">
        <f t="shared" si="41"/>
        <v>0.47899832442067736</v>
      </c>
    </row>
    <row r="559" spans="1:6">
      <c r="A559" s="7">
        <f t="shared" si="42"/>
        <v>562000</v>
      </c>
      <c r="B559" s="7">
        <v>237206</v>
      </c>
      <c r="C559" s="7">
        <f t="shared" si="44"/>
        <v>13046.33</v>
      </c>
      <c r="D559" s="7">
        <f t="shared" si="43"/>
        <v>18976.48</v>
      </c>
      <c r="E559" s="8">
        <f t="shared" si="40"/>
        <v>269228.81</v>
      </c>
      <c r="F559" s="9">
        <f t="shared" si="41"/>
        <v>0.47905482206405692</v>
      </c>
    </row>
    <row r="560" spans="1:6">
      <c r="A560" s="7">
        <f t="shared" si="42"/>
        <v>563000</v>
      </c>
      <c r="B560" s="7">
        <v>237656</v>
      </c>
      <c r="C560" s="7">
        <f t="shared" si="44"/>
        <v>13071.08</v>
      </c>
      <c r="D560" s="7">
        <f t="shared" si="43"/>
        <v>19012.48</v>
      </c>
      <c r="E560" s="8">
        <f t="shared" si="40"/>
        <v>269739.56</v>
      </c>
      <c r="F560" s="9">
        <f t="shared" si="41"/>
        <v>0.4791111190053286</v>
      </c>
    </row>
    <row r="561" spans="1:6">
      <c r="A561" s="7">
        <f t="shared" si="42"/>
        <v>564000</v>
      </c>
      <c r="B561" s="7">
        <v>238106</v>
      </c>
      <c r="C561" s="7">
        <f t="shared" si="44"/>
        <v>13095.83</v>
      </c>
      <c r="D561" s="7">
        <f t="shared" si="43"/>
        <v>19048.48</v>
      </c>
      <c r="E561" s="8">
        <f t="shared" si="40"/>
        <v>270250.31</v>
      </c>
      <c r="F561" s="9">
        <f t="shared" si="41"/>
        <v>0.47916721631205672</v>
      </c>
    </row>
    <row r="562" spans="1:6">
      <c r="A562" s="7">
        <f t="shared" si="42"/>
        <v>565000</v>
      </c>
      <c r="B562" s="7">
        <v>238556</v>
      </c>
      <c r="C562" s="7">
        <f t="shared" si="44"/>
        <v>13120.58</v>
      </c>
      <c r="D562" s="7">
        <f t="shared" si="43"/>
        <v>19084.48</v>
      </c>
      <c r="E562" s="8">
        <f t="shared" si="40"/>
        <v>270761.06</v>
      </c>
      <c r="F562" s="9">
        <f t="shared" si="41"/>
        <v>0.4792231150442478</v>
      </c>
    </row>
    <row r="563" spans="1:6">
      <c r="A563" s="7">
        <f t="shared" si="42"/>
        <v>566000</v>
      </c>
      <c r="B563" s="7">
        <v>239006</v>
      </c>
      <c r="C563" s="7">
        <f t="shared" si="44"/>
        <v>13145.33</v>
      </c>
      <c r="D563" s="7">
        <f t="shared" si="43"/>
        <v>19120.48</v>
      </c>
      <c r="E563" s="8">
        <f t="shared" si="40"/>
        <v>271271.81</v>
      </c>
      <c r="F563" s="9">
        <f t="shared" si="41"/>
        <v>0.47927881625441698</v>
      </c>
    </row>
    <row r="564" spans="1:6">
      <c r="A564" s="7">
        <f t="shared" si="42"/>
        <v>567000</v>
      </c>
      <c r="B564" s="7">
        <v>239456</v>
      </c>
      <c r="C564" s="7">
        <f t="shared" si="44"/>
        <v>13170.08</v>
      </c>
      <c r="D564" s="7">
        <f t="shared" si="43"/>
        <v>19156.48</v>
      </c>
      <c r="E564" s="8">
        <f t="shared" si="40"/>
        <v>271782.56</v>
      </c>
      <c r="F564" s="9">
        <f t="shared" si="41"/>
        <v>0.47933432098765433</v>
      </c>
    </row>
    <row r="565" spans="1:6">
      <c r="A565" s="7">
        <f t="shared" si="42"/>
        <v>568000</v>
      </c>
      <c r="B565" s="7">
        <v>239906</v>
      </c>
      <c r="C565" s="7">
        <f t="shared" si="44"/>
        <v>13194.83</v>
      </c>
      <c r="D565" s="7">
        <f t="shared" si="43"/>
        <v>19192.48</v>
      </c>
      <c r="E565" s="8">
        <f t="shared" si="40"/>
        <v>272293.31</v>
      </c>
      <c r="F565" s="9">
        <f t="shared" si="41"/>
        <v>0.47938963028169013</v>
      </c>
    </row>
    <row r="566" spans="1:6">
      <c r="A566" s="7">
        <f t="shared" si="42"/>
        <v>569000</v>
      </c>
      <c r="B566" s="7">
        <v>240356</v>
      </c>
      <c r="C566" s="7">
        <f t="shared" si="44"/>
        <v>13219.58</v>
      </c>
      <c r="D566" s="7">
        <f t="shared" si="43"/>
        <v>19228.48</v>
      </c>
      <c r="E566" s="8">
        <f t="shared" si="40"/>
        <v>272804.06</v>
      </c>
      <c r="F566" s="9">
        <f t="shared" si="41"/>
        <v>0.47944474516695956</v>
      </c>
    </row>
    <row r="567" spans="1:6">
      <c r="A567" s="7">
        <f t="shared" si="42"/>
        <v>570000</v>
      </c>
      <c r="B567" s="7">
        <v>240806</v>
      </c>
      <c r="C567" s="7">
        <f t="shared" si="44"/>
        <v>13244.33</v>
      </c>
      <c r="D567" s="7">
        <f t="shared" si="43"/>
        <v>19264.48</v>
      </c>
      <c r="E567" s="8">
        <f t="shared" si="40"/>
        <v>273314.81</v>
      </c>
      <c r="F567" s="9">
        <f t="shared" si="41"/>
        <v>0.47949966666666666</v>
      </c>
    </row>
    <row r="568" spans="1:6">
      <c r="A568" s="7">
        <f t="shared" si="42"/>
        <v>571000</v>
      </c>
      <c r="B568" s="7">
        <v>241256</v>
      </c>
      <c r="C568" s="7">
        <f t="shared" si="44"/>
        <v>13269.08</v>
      </c>
      <c r="D568" s="7">
        <f t="shared" si="43"/>
        <v>19300.48</v>
      </c>
      <c r="E568" s="8">
        <f t="shared" si="40"/>
        <v>273825.56</v>
      </c>
      <c r="F568" s="9">
        <f t="shared" si="41"/>
        <v>0.47955439579684761</v>
      </c>
    </row>
    <row r="569" spans="1:6">
      <c r="A569" s="7">
        <f t="shared" si="42"/>
        <v>572000</v>
      </c>
      <c r="B569" s="7">
        <v>241706</v>
      </c>
      <c r="C569" s="7">
        <f t="shared" si="44"/>
        <v>13293.83</v>
      </c>
      <c r="D569" s="7">
        <f t="shared" si="43"/>
        <v>19336.48</v>
      </c>
      <c r="E569" s="8">
        <f t="shared" si="40"/>
        <v>274336.31</v>
      </c>
      <c r="F569" s="9">
        <f t="shared" si="41"/>
        <v>0.47960893356643358</v>
      </c>
    </row>
    <row r="570" spans="1:6">
      <c r="A570" s="7">
        <f t="shared" si="42"/>
        <v>573000</v>
      </c>
      <c r="B570" s="7">
        <v>242156</v>
      </c>
      <c r="C570" s="7">
        <f t="shared" si="44"/>
        <v>13318.58</v>
      </c>
      <c r="D570" s="7">
        <f t="shared" si="43"/>
        <v>19372.48</v>
      </c>
      <c r="E570" s="8">
        <f t="shared" si="40"/>
        <v>274847.06</v>
      </c>
      <c r="F570" s="9">
        <f t="shared" si="41"/>
        <v>0.47966328097731237</v>
      </c>
    </row>
    <row r="571" spans="1:6">
      <c r="A571" s="7">
        <f t="shared" si="42"/>
        <v>574000</v>
      </c>
      <c r="B571" s="7">
        <v>242606</v>
      </c>
      <c r="C571" s="7">
        <f t="shared" si="44"/>
        <v>13343.33</v>
      </c>
      <c r="D571" s="7">
        <f t="shared" si="43"/>
        <v>19408.48</v>
      </c>
      <c r="E571" s="8">
        <f t="shared" si="40"/>
        <v>275357.81</v>
      </c>
      <c r="F571" s="9">
        <f t="shared" si="41"/>
        <v>0.47971743902439024</v>
      </c>
    </row>
    <row r="572" spans="1:6">
      <c r="A572" s="7">
        <f t="shared" si="42"/>
        <v>575000</v>
      </c>
      <c r="B572" s="7">
        <v>243056</v>
      </c>
      <c r="C572" s="7">
        <f t="shared" si="44"/>
        <v>13368.08</v>
      </c>
      <c r="D572" s="7">
        <f t="shared" si="43"/>
        <v>19444.48</v>
      </c>
      <c r="E572" s="8">
        <f t="shared" si="40"/>
        <v>275868.56</v>
      </c>
      <c r="F572" s="9">
        <f t="shared" si="41"/>
        <v>0.47977140869565216</v>
      </c>
    </row>
    <row r="573" spans="1:6">
      <c r="A573" s="7">
        <f t="shared" si="42"/>
        <v>576000</v>
      </c>
      <c r="B573" s="7">
        <v>243506</v>
      </c>
      <c r="C573" s="7">
        <f t="shared" si="44"/>
        <v>13392.83</v>
      </c>
      <c r="D573" s="7">
        <f t="shared" si="43"/>
        <v>19480.48</v>
      </c>
      <c r="E573" s="8">
        <f t="shared" si="40"/>
        <v>276379.31</v>
      </c>
      <c r="F573" s="9">
        <f t="shared" si="41"/>
        <v>0.4798251909722222</v>
      </c>
    </row>
    <row r="574" spans="1:6">
      <c r="A574" s="7">
        <f t="shared" si="42"/>
        <v>577000</v>
      </c>
      <c r="B574" s="7">
        <v>243956</v>
      </c>
      <c r="C574" s="7">
        <f t="shared" si="44"/>
        <v>13417.58</v>
      </c>
      <c r="D574" s="7">
        <f t="shared" si="43"/>
        <v>19516.48</v>
      </c>
      <c r="E574" s="8">
        <f t="shared" si="40"/>
        <v>276890.06</v>
      </c>
      <c r="F574" s="9">
        <f t="shared" si="41"/>
        <v>0.47987878682842289</v>
      </c>
    </row>
    <row r="575" spans="1:6">
      <c r="A575" s="7">
        <f t="shared" si="42"/>
        <v>578000</v>
      </c>
      <c r="B575" s="7">
        <v>244406</v>
      </c>
      <c r="C575" s="7">
        <f t="shared" si="44"/>
        <v>13442.33</v>
      </c>
      <c r="D575" s="7">
        <f t="shared" si="43"/>
        <v>19552.48</v>
      </c>
      <c r="E575" s="8">
        <f t="shared" si="40"/>
        <v>277400.81</v>
      </c>
      <c r="F575" s="9">
        <f t="shared" si="41"/>
        <v>0.47993219723183389</v>
      </c>
    </row>
    <row r="576" spans="1:6">
      <c r="A576" s="7">
        <f t="shared" si="42"/>
        <v>579000</v>
      </c>
      <c r="B576" s="7">
        <v>244856</v>
      </c>
      <c r="C576" s="7">
        <f t="shared" si="44"/>
        <v>13467.08</v>
      </c>
      <c r="D576" s="7">
        <f t="shared" si="43"/>
        <v>19588.48</v>
      </c>
      <c r="E576" s="8">
        <f t="shared" si="40"/>
        <v>277911.56</v>
      </c>
      <c r="F576" s="9">
        <f t="shared" si="41"/>
        <v>0.47998542314335058</v>
      </c>
    </row>
    <row r="577" spans="1:6">
      <c r="A577" s="7">
        <f t="shared" si="42"/>
        <v>580000</v>
      </c>
      <c r="B577" s="7">
        <v>245306</v>
      </c>
      <c r="C577" s="7">
        <f t="shared" si="44"/>
        <v>13491.83</v>
      </c>
      <c r="D577" s="7">
        <f t="shared" si="43"/>
        <v>19624.48</v>
      </c>
      <c r="E577" s="8">
        <f t="shared" si="40"/>
        <v>278422.31</v>
      </c>
      <c r="F577" s="9">
        <f t="shared" si="41"/>
        <v>0.48003846551724139</v>
      </c>
    </row>
    <row r="578" spans="1:6">
      <c r="A578" s="7">
        <f t="shared" si="42"/>
        <v>581000</v>
      </c>
      <c r="B578" s="7">
        <v>245756</v>
      </c>
      <c r="C578" s="7">
        <f t="shared" si="44"/>
        <v>13516.58</v>
      </c>
      <c r="D578" s="7">
        <f t="shared" si="43"/>
        <v>19660.48</v>
      </c>
      <c r="E578" s="8">
        <f t="shared" si="40"/>
        <v>278933.06</v>
      </c>
      <c r="F578" s="9">
        <f t="shared" si="41"/>
        <v>0.4800913253012048</v>
      </c>
    </row>
    <row r="579" spans="1:6">
      <c r="A579" s="7">
        <f t="shared" si="42"/>
        <v>582000</v>
      </c>
      <c r="B579" s="7">
        <v>246206</v>
      </c>
      <c r="C579" s="7">
        <f t="shared" si="44"/>
        <v>13541.33</v>
      </c>
      <c r="D579" s="7">
        <f t="shared" si="43"/>
        <v>19696.48</v>
      </c>
      <c r="E579" s="8">
        <f t="shared" si="40"/>
        <v>279443.81</v>
      </c>
      <c r="F579" s="9">
        <f t="shared" si="41"/>
        <v>0.4801440034364261</v>
      </c>
    </row>
    <row r="580" spans="1:6">
      <c r="A580" s="7">
        <f t="shared" si="42"/>
        <v>583000</v>
      </c>
      <c r="B580" s="7">
        <v>246656</v>
      </c>
      <c r="C580" s="7">
        <f t="shared" si="44"/>
        <v>13566.08</v>
      </c>
      <c r="D580" s="7">
        <f t="shared" si="43"/>
        <v>19732.48</v>
      </c>
      <c r="E580" s="8">
        <f t="shared" si="40"/>
        <v>279954.56</v>
      </c>
      <c r="F580" s="9">
        <f t="shared" si="41"/>
        <v>0.48019650085763294</v>
      </c>
    </row>
    <row r="581" spans="1:6">
      <c r="A581" s="7">
        <f t="shared" si="42"/>
        <v>584000</v>
      </c>
      <c r="B581" s="7">
        <v>247106</v>
      </c>
      <c r="C581" s="7">
        <f t="shared" si="44"/>
        <v>13590.83</v>
      </c>
      <c r="D581" s="7">
        <f t="shared" si="43"/>
        <v>19768.48</v>
      </c>
      <c r="E581" s="8">
        <f t="shared" ref="E581:E644" si="45">SUM(B581:D581)</f>
        <v>280465.31</v>
      </c>
      <c r="F581" s="9">
        <f t="shared" ref="F581:F644" si="46">E581/A581</f>
        <v>0.48024881849315071</v>
      </c>
    </row>
    <row r="582" spans="1:6">
      <c r="A582" s="7">
        <f t="shared" ref="A582:A645" si="47">A581+1000</f>
        <v>585000</v>
      </c>
      <c r="B582" s="7">
        <v>247556</v>
      </c>
      <c r="C582" s="7">
        <f t="shared" si="44"/>
        <v>13615.58</v>
      </c>
      <c r="D582" s="7">
        <f t="shared" ref="D582:D645" si="48">B582*D$3</f>
        <v>19804.48</v>
      </c>
      <c r="E582" s="8">
        <f t="shared" si="45"/>
        <v>280976.06</v>
      </c>
      <c r="F582" s="9">
        <f t="shared" si="46"/>
        <v>0.48030095726495725</v>
      </c>
    </row>
    <row r="583" spans="1:6">
      <c r="A583" s="7">
        <f t="shared" si="47"/>
        <v>586000</v>
      </c>
      <c r="B583" s="7">
        <v>248006</v>
      </c>
      <c r="C583" s="7">
        <f t="shared" si="44"/>
        <v>13640.33</v>
      </c>
      <c r="D583" s="7">
        <f t="shared" si="48"/>
        <v>19840.48</v>
      </c>
      <c r="E583" s="8">
        <f t="shared" si="45"/>
        <v>281486.81</v>
      </c>
      <c r="F583" s="9">
        <f t="shared" si="46"/>
        <v>0.4803529180887372</v>
      </c>
    </row>
    <row r="584" spans="1:6">
      <c r="A584" s="7">
        <f t="shared" si="47"/>
        <v>587000</v>
      </c>
      <c r="B584" s="7">
        <v>248456</v>
      </c>
      <c r="C584" s="7">
        <f t="shared" si="44"/>
        <v>13665.08</v>
      </c>
      <c r="D584" s="7">
        <f t="shared" si="48"/>
        <v>19876.48</v>
      </c>
      <c r="E584" s="8">
        <f t="shared" si="45"/>
        <v>281997.56</v>
      </c>
      <c r="F584" s="9">
        <f t="shared" si="46"/>
        <v>0.48040470187393525</v>
      </c>
    </row>
    <row r="585" spans="1:6">
      <c r="A585" s="7">
        <f t="shared" si="47"/>
        <v>588000</v>
      </c>
      <c r="B585" s="7">
        <v>248906</v>
      </c>
      <c r="C585" s="7">
        <f t="shared" si="44"/>
        <v>13689.83</v>
      </c>
      <c r="D585" s="7">
        <f t="shared" si="48"/>
        <v>19912.48</v>
      </c>
      <c r="E585" s="8">
        <f t="shared" si="45"/>
        <v>282508.31</v>
      </c>
      <c r="F585" s="9">
        <f t="shared" si="46"/>
        <v>0.48045630952380952</v>
      </c>
    </row>
    <row r="586" spans="1:6">
      <c r="A586" s="7">
        <f t="shared" si="47"/>
        <v>589000</v>
      </c>
      <c r="B586" s="7">
        <v>249356</v>
      </c>
      <c r="C586" s="7">
        <f t="shared" si="44"/>
        <v>13714.58</v>
      </c>
      <c r="D586" s="7">
        <f t="shared" si="48"/>
        <v>19948.48</v>
      </c>
      <c r="E586" s="8">
        <f t="shared" si="45"/>
        <v>283019.06</v>
      </c>
      <c r="F586" s="9">
        <f t="shared" si="46"/>
        <v>0.48050774193548385</v>
      </c>
    </row>
    <row r="587" spans="1:6">
      <c r="A587" s="7">
        <f t="shared" si="47"/>
        <v>590000</v>
      </c>
      <c r="B587" s="7">
        <v>249806</v>
      </c>
      <c r="C587" s="7">
        <f t="shared" si="44"/>
        <v>13739.33</v>
      </c>
      <c r="D587" s="7">
        <f t="shared" si="48"/>
        <v>19984.48</v>
      </c>
      <c r="E587" s="8">
        <f t="shared" si="45"/>
        <v>283529.81</v>
      </c>
      <c r="F587" s="9">
        <f t="shared" si="46"/>
        <v>0.48055900000000001</v>
      </c>
    </row>
    <row r="588" spans="1:6">
      <c r="A588" s="7">
        <f t="shared" si="47"/>
        <v>591000</v>
      </c>
      <c r="B588" s="7">
        <v>250256</v>
      </c>
      <c r="C588" s="7">
        <f t="shared" si="44"/>
        <v>13764.08</v>
      </c>
      <c r="D588" s="7">
        <f t="shared" si="48"/>
        <v>20020.48</v>
      </c>
      <c r="E588" s="8">
        <f t="shared" si="45"/>
        <v>284040.56</v>
      </c>
      <c r="F588" s="9">
        <f t="shared" si="46"/>
        <v>0.48061008460236887</v>
      </c>
    </row>
    <row r="589" spans="1:6">
      <c r="A589" s="7">
        <f t="shared" si="47"/>
        <v>592000</v>
      </c>
      <c r="B589" s="7">
        <v>250706</v>
      </c>
      <c r="C589" s="7">
        <f t="shared" si="44"/>
        <v>13788.83</v>
      </c>
      <c r="D589" s="7">
        <f t="shared" si="48"/>
        <v>20056.48</v>
      </c>
      <c r="E589" s="8">
        <f t="shared" si="45"/>
        <v>284551.31</v>
      </c>
      <c r="F589" s="9">
        <f t="shared" si="46"/>
        <v>0.48066099662162159</v>
      </c>
    </row>
    <row r="590" spans="1:6">
      <c r="A590" s="7">
        <f t="shared" si="47"/>
        <v>593000</v>
      </c>
      <c r="B590" s="7">
        <v>251156</v>
      </c>
      <c r="C590" s="7">
        <f t="shared" si="44"/>
        <v>13813.58</v>
      </c>
      <c r="D590" s="7">
        <f t="shared" si="48"/>
        <v>20092.48</v>
      </c>
      <c r="E590" s="8">
        <f t="shared" si="45"/>
        <v>285062.06</v>
      </c>
      <c r="F590" s="9">
        <f t="shared" si="46"/>
        <v>0.48071173693086006</v>
      </c>
    </row>
    <row r="591" spans="1:6">
      <c r="A591" s="7">
        <f t="shared" si="47"/>
        <v>594000</v>
      </c>
      <c r="B591" s="7">
        <v>251606</v>
      </c>
      <c r="C591" s="7">
        <f t="shared" si="44"/>
        <v>13838.33</v>
      </c>
      <c r="D591" s="7">
        <f t="shared" si="48"/>
        <v>20128.48</v>
      </c>
      <c r="E591" s="8">
        <f t="shared" si="45"/>
        <v>285572.81</v>
      </c>
      <c r="F591" s="9">
        <f t="shared" si="46"/>
        <v>0.48076230639730638</v>
      </c>
    </row>
    <row r="592" spans="1:6">
      <c r="A592" s="7">
        <f t="shared" si="47"/>
        <v>595000</v>
      </c>
      <c r="B592" s="7">
        <v>252056</v>
      </c>
      <c r="C592" s="7">
        <f t="shared" si="44"/>
        <v>13863.08</v>
      </c>
      <c r="D592" s="7">
        <f t="shared" si="48"/>
        <v>20164.48</v>
      </c>
      <c r="E592" s="8">
        <f t="shared" si="45"/>
        <v>286083.56</v>
      </c>
      <c r="F592" s="9">
        <f t="shared" si="46"/>
        <v>0.48081270588235292</v>
      </c>
    </row>
    <row r="593" spans="1:6">
      <c r="A593" s="7">
        <f t="shared" si="47"/>
        <v>596000</v>
      </c>
      <c r="B593" s="7">
        <v>252506</v>
      </c>
      <c r="C593" s="7">
        <f t="shared" si="44"/>
        <v>13887.83</v>
      </c>
      <c r="D593" s="7">
        <f t="shared" si="48"/>
        <v>20200.48</v>
      </c>
      <c r="E593" s="8">
        <f t="shared" si="45"/>
        <v>286594.31</v>
      </c>
      <c r="F593" s="9">
        <f t="shared" si="46"/>
        <v>0.48086293624161075</v>
      </c>
    </row>
    <row r="594" spans="1:6">
      <c r="A594" s="7">
        <f t="shared" si="47"/>
        <v>597000</v>
      </c>
      <c r="B594" s="7">
        <v>252956</v>
      </c>
      <c r="C594" s="7">
        <f t="shared" si="44"/>
        <v>13912.58</v>
      </c>
      <c r="D594" s="7">
        <f t="shared" si="48"/>
        <v>20236.48</v>
      </c>
      <c r="E594" s="8">
        <f t="shared" si="45"/>
        <v>287105.06</v>
      </c>
      <c r="F594" s="9">
        <f t="shared" si="46"/>
        <v>0.4809129983249581</v>
      </c>
    </row>
    <row r="595" spans="1:6">
      <c r="A595" s="7">
        <f t="shared" si="47"/>
        <v>598000</v>
      </c>
      <c r="B595" s="7">
        <v>253406</v>
      </c>
      <c r="C595" s="7">
        <f t="shared" ref="C595:C658" si="49">B595*C$3</f>
        <v>13937.33</v>
      </c>
      <c r="D595" s="7">
        <f t="shared" si="48"/>
        <v>20272.48</v>
      </c>
      <c r="E595" s="8">
        <f t="shared" si="45"/>
        <v>287615.81</v>
      </c>
      <c r="F595" s="9">
        <f t="shared" si="46"/>
        <v>0.48096289297658862</v>
      </c>
    </row>
    <row r="596" spans="1:6">
      <c r="A596" s="7">
        <f t="shared" si="47"/>
        <v>599000</v>
      </c>
      <c r="B596" s="7">
        <v>253856</v>
      </c>
      <c r="C596" s="7">
        <f t="shared" si="49"/>
        <v>13962.08</v>
      </c>
      <c r="D596" s="7">
        <f t="shared" si="48"/>
        <v>20308.48</v>
      </c>
      <c r="E596" s="8">
        <f t="shared" si="45"/>
        <v>288126.56</v>
      </c>
      <c r="F596" s="9">
        <f t="shared" si="46"/>
        <v>0.48101262103505843</v>
      </c>
    </row>
    <row r="597" spans="1:6">
      <c r="A597" s="7">
        <f t="shared" si="47"/>
        <v>600000</v>
      </c>
      <c r="B597" s="7">
        <v>254306</v>
      </c>
      <c r="C597" s="7">
        <f t="shared" si="49"/>
        <v>13986.83</v>
      </c>
      <c r="D597" s="7">
        <f t="shared" si="48"/>
        <v>20344.48</v>
      </c>
      <c r="E597" s="8">
        <f t="shared" si="45"/>
        <v>288637.31</v>
      </c>
      <c r="F597" s="9">
        <f t="shared" si="46"/>
        <v>0.48106218333333334</v>
      </c>
    </row>
    <row r="598" spans="1:6">
      <c r="A598" s="7">
        <f t="shared" si="47"/>
        <v>601000</v>
      </c>
      <c r="B598" s="7">
        <v>254756</v>
      </c>
      <c r="C598" s="7">
        <f t="shared" si="49"/>
        <v>14011.58</v>
      </c>
      <c r="D598" s="7">
        <f t="shared" si="48"/>
        <v>20380.48</v>
      </c>
      <c r="E598" s="8">
        <f t="shared" si="45"/>
        <v>289148.06</v>
      </c>
      <c r="F598" s="9">
        <f t="shared" si="46"/>
        <v>0.48111158069883525</v>
      </c>
    </row>
    <row r="599" spans="1:6">
      <c r="A599" s="7">
        <f t="shared" si="47"/>
        <v>602000</v>
      </c>
      <c r="B599" s="7">
        <v>255206</v>
      </c>
      <c r="C599" s="7">
        <f t="shared" si="49"/>
        <v>14036.33</v>
      </c>
      <c r="D599" s="7">
        <f t="shared" si="48"/>
        <v>20416.48</v>
      </c>
      <c r="E599" s="8">
        <f t="shared" si="45"/>
        <v>289658.81</v>
      </c>
      <c r="F599" s="9">
        <f t="shared" si="46"/>
        <v>0.48116081395348836</v>
      </c>
    </row>
    <row r="600" spans="1:6">
      <c r="A600" s="7">
        <f t="shared" si="47"/>
        <v>603000</v>
      </c>
      <c r="B600" s="7">
        <v>255656</v>
      </c>
      <c r="C600" s="7">
        <f t="shared" si="49"/>
        <v>14061.08</v>
      </c>
      <c r="D600" s="7">
        <f t="shared" si="48"/>
        <v>20452.48</v>
      </c>
      <c r="E600" s="8">
        <f t="shared" si="45"/>
        <v>290169.56</v>
      </c>
      <c r="F600" s="9">
        <f t="shared" si="46"/>
        <v>0.48120988391376451</v>
      </c>
    </row>
    <row r="601" spans="1:6">
      <c r="A601" s="7">
        <f t="shared" si="47"/>
        <v>604000</v>
      </c>
      <c r="B601" s="7">
        <v>256106</v>
      </c>
      <c r="C601" s="7">
        <f t="shared" si="49"/>
        <v>14085.83</v>
      </c>
      <c r="D601" s="7">
        <f t="shared" si="48"/>
        <v>20488.48</v>
      </c>
      <c r="E601" s="8">
        <f t="shared" si="45"/>
        <v>290680.31</v>
      </c>
      <c r="F601" s="9">
        <f t="shared" si="46"/>
        <v>0.48125879139072847</v>
      </c>
    </row>
    <row r="602" spans="1:6">
      <c r="A602" s="7">
        <f t="shared" si="47"/>
        <v>605000</v>
      </c>
      <c r="B602" s="7">
        <v>256556</v>
      </c>
      <c r="C602" s="7">
        <f t="shared" si="49"/>
        <v>14110.58</v>
      </c>
      <c r="D602" s="7">
        <f t="shared" si="48"/>
        <v>20524.48</v>
      </c>
      <c r="E602" s="8">
        <f t="shared" si="45"/>
        <v>291191.06</v>
      </c>
      <c r="F602" s="9">
        <f t="shared" si="46"/>
        <v>0.48130753719008262</v>
      </c>
    </row>
    <row r="603" spans="1:6">
      <c r="A603" s="7">
        <f t="shared" si="47"/>
        <v>606000</v>
      </c>
      <c r="B603" s="7">
        <v>257006</v>
      </c>
      <c r="C603" s="7">
        <f t="shared" si="49"/>
        <v>14135.33</v>
      </c>
      <c r="D603" s="7">
        <f t="shared" si="48"/>
        <v>20560.48</v>
      </c>
      <c r="E603" s="8">
        <f t="shared" si="45"/>
        <v>291701.81</v>
      </c>
      <c r="F603" s="9">
        <f t="shared" si="46"/>
        <v>0.48135612211221124</v>
      </c>
    </row>
    <row r="604" spans="1:6">
      <c r="A604" s="7">
        <f t="shared" si="47"/>
        <v>607000</v>
      </c>
      <c r="B604" s="7">
        <v>257456</v>
      </c>
      <c r="C604" s="7">
        <f t="shared" si="49"/>
        <v>14160.08</v>
      </c>
      <c r="D604" s="7">
        <f t="shared" si="48"/>
        <v>20596.48</v>
      </c>
      <c r="E604" s="8">
        <f t="shared" si="45"/>
        <v>292212.56</v>
      </c>
      <c r="F604" s="9">
        <f t="shared" si="46"/>
        <v>0.48140454695222407</v>
      </c>
    </row>
    <row r="605" spans="1:6">
      <c r="A605" s="7">
        <f t="shared" si="47"/>
        <v>608000</v>
      </c>
      <c r="B605" s="7">
        <v>257906</v>
      </c>
      <c r="C605" s="7">
        <f t="shared" si="49"/>
        <v>14184.83</v>
      </c>
      <c r="D605" s="7">
        <f t="shared" si="48"/>
        <v>20632.48</v>
      </c>
      <c r="E605" s="8">
        <f t="shared" si="45"/>
        <v>292723.31</v>
      </c>
      <c r="F605" s="9">
        <f t="shared" si="46"/>
        <v>0.48145281249999999</v>
      </c>
    </row>
    <row r="606" spans="1:6">
      <c r="A606" s="7">
        <f t="shared" si="47"/>
        <v>609000</v>
      </c>
      <c r="B606" s="7">
        <v>258356</v>
      </c>
      <c r="C606" s="7">
        <f t="shared" si="49"/>
        <v>14209.58</v>
      </c>
      <c r="D606" s="7">
        <f t="shared" si="48"/>
        <v>20668.48</v>
      </c>
      <c r="E606" s="8">
        <f t="shared" si="45"/>
        <v>293234.06</v>
      </c>
      <c r="F606" s="9">
        <f t="shared" si="46"/>
        <v>0.48150091954022989</v>
      </c>
    </row>
    <row r="607" spans="1:6">
      <c r="A607" s="7">
        <f t="shared" si="47"/>
        <v>610000</v>
      </c>
      <c r="B607" s="7">
        <v>258806</v>
      </c>
      <c r="C607" s="7">
        <f t="shared" si="49"/>
        <v>14234.33</v>
      </c>
      <c r="D607" s="7">
        <f t="shared" si="48"/>
        <v>20704.48</v>
      </c>
      <c r="E607" s="8">
        <f t="shared" si="45"/>
        <v>293744.81</v>
      </c>
      <c r="F607" s="9">
        <f t="shared" si="46"/>
        <v>0.48154886885245901</v>
      </c>
    </row>
    <row r="608" spans="1:6">
      <c r="A608" s="7">
        <f t="shared" si="47"/>
        <v>611000</v>
      </c>
      <c r="B608" s="7">
        <v>259256</v>
      </c>
      <c r="C608" s="7">
        <f t="shared" si="49"/>
        <v>14259.08</v>
      </c>
      <c r="D608" s="7">
        <f t="shared" si="48"/>
        <v>20740.48</v>
      </c>
      <c r="E608" s="8">
        <f t="shared" si="45"/>
        <v>294255.56</v>
      </c>
      <c r="F608" s="9">
        <f t="shared" si="46"/>
        <v>0.48159666121112932</v>
      </c>
    </row>
    <row r="609" spans="1:6">
      <c r="A609" s="7">
        <f t="shared" si="47"/>
        <v>612000</v>
      </c>
      <c r="B609" s="7">
        <v>259706</v>
      </c>
      <c r="C609" s="7">
        <f t="shared" si="49"/>
        <v>14283.83</v>
      </c>
      <c r="D609" s="7">
        <f t="shared" si="48"/>
        <v>20776.48</v>
      </c>
      <c r="E609" s="8">
        <f t="shared" si="45"/>
        <v>294766.31</v>
      </c>
      <c r="F609" s="9">
        <f t="shared" si="46"/>
        <v>0.48164429738562092</v>
      </c>
    </row>
    <row r="610" spans="1:6">
      <c r="A610" s="7">
        <f t="shared" si="47"/>
        <v>613000</v>
      </c>
      <c r="B610" s="7">
        <v>260156</v>
      </c>
      <c r="C610" s="7">
        <f t="shared" si="49"/>
        <v>14308.58</v>
      </c>
      <c r="D610" s="7">
        <f t="shared" si="48"/>
        <v>20812.48</v>
      </c>
      <c r="E610" s="8">
        <f t="shared" si="45"/>
        <v>295277.06</v>
      </c>
      <c r="F610" s="9">
        <f t="shared" si="46"/>
        <v>0.48169177814029362</v>
      </c>
    </row>
    <row r="611" spans="1:6">
      <c r="A611" s="7">
        <f t="shared" si="47"/>
        <v>614000</v>
      </c>
      <c r="B611" s="7">
        <v>260606</v>
      </c>
      <c r="C611" s="7">
        <f t="shared" si="49"/>
        <v>14333.33</v>
      </c>
      <c r="D611" s="7">
        <f t="shared" si="48"/>
        <v>20848.48</v>
      </c>
      <c r="E611" s="8">
        <f t="shared" si="45"/>
        <v>295787.81</v>
      </c>
      <c r="F611" s="9">
        <f t="shared" si="46"/>
        <v>0.4817391042345277</v>
      </c>
    </row>
    <row r="612" spans="1:6">
      <c r="A612" s="7">
        <f t="shared" si="47"/>
        <v>615000</v>
      </c>
      <c r="B612" s="7">
        <v>261056</v>
      </c>
      <c r="C612" s="7">
        <f t="shared" si="49"/>
        <v>14358.08</v>
      </c>
      <c r="D612" s="7">
        <f t="shared" si="48"/>
        <v>20884.48</v>
      </c>
      <c r="E612" s="8">
        <f t="shared" si="45"/>
        <v>296298.56</v>
      </c>
      <c r="F612" s="9">
        <f t="shared" si="46"/>
        <v>0.48178627642276423</v>
      </c>
    </row>
    <row r="613" spans="1:6">
      <c r="A613" s="7">
        <f t="shared" si="47"/>
        <v>616000</v>
      </c>
      <c r="B613" s="7">
        <v>261506</v>
      </c>
      <c r="C613" s="7">
        <f t="shared" si="49"/>
        <v>14382.83</v>
      </c>
      <c r="D613" s="7">
        <f t="shared" si="48"/>
        <v>20920.48</v>
      </c>
      <c r="E613" s="8">
        <f t="shared" si="45"/>
        <v>296809.31</v>
      </c>
      <c r="F613" s="9">
        <f t="shared" si="46"/>
        <v>0.48183329545454545</v>
      </c>
    </row>
    <row r="614" spans="1:6">
      <c r="A614" s="7">
        <f t="shared" si="47"/>
        <v>617000</v>
      </c>
      <c r="B614" s="7">
        <v>261956</v>
      </c>
      <c r="C614" s="7">
        <f t="shared" si="49"/>
        <v>14407.58</v>
      </c>
      <c r="D614" s="7">
        <f t="shared" si="48"/>
        <v>20956.48</v>
      </c>
      <c r="E614" s="8">
        <f t="shared" si="45"/>
        <v>297320.06</v>
      </c>
      <c r="F614" s="9">
        <f t="shared" si="46"/>
        <v>0.48188016207455431</v>
      </c>
    </row>
    <row r="615" spans="1:6">
      <c r="A615" s="7">
        <f t="shared" si="47"/>
        <v>618000</v>
      </c>
      <c r="B615" s="7">
        <v>262406</v>
      </c>
      <c r="C615" s="7">
        <f t="shared" si="49"/>
        <v>14432.33</v>
      </c>
      <c r="D615" s="7">
        <f t="shared" si="48"/>
        <v>20992.48</v>
      </c>
      <c r="E615" s="8">
        <f t="shared" si="45"/>
        <v>297830.81</v>
      </c>
      <c r="F615" s="9">
        <f t="shared" si="46"/>
        <v>0.48192687702265374</v>
      </c>
    </row>
    <row r="616" spans="1:6">
      <c r="A616" s="7">
        <f t="shared" si="47"/>
        <v>619000</v>
      </c>
      <c r="B616" s="7">
        <v>262856</v>
      </c>
      <c r="C616" s="7">
        <f t="shared" si="49"/>
        <v>14457.08</v>
      </c>
      <c r="D616" s="7">
        <f t="shared" si="48"/>
        <v>21028.48</v>
      </c>
      <c r="E616" s="8">
        <f t="shared" si="45"/>
        <v>298341.56</v>
      </c>
      <c r="F616" s="9">
        <f t="shared" si="46"/>
        <v>0.4819734410339257</v>
      </c>
    </row>
    <row r="617" spans="1:6">
      <c r="A617" s="7">
        <f t="shared" si="47"/>
        <v>620000</v>
      </c>
      <c r="B617" s="7">
        <v>263306</v>
      </c>
      <c r="C617" s="7">
        <f t="shared" si="49"/>
        <v>14481.83</v>
      </c>
      <c r="D617" s="7">
        <f t="shared" si="48"/>
        <v>21064.48</v>
      </c>
      <c r="E617" s="8">
        <f t="shared" si="45"/>
        <v>298852.31</v>
      </c>
      <c r="F617" s="9">
        <f t="shared" si="46"/>
        <v>0.48201985483870968</v>
      </c>
    </row>
    <row r="618" spans="1:6">
      <c r="A618" s="7">
        <f t="shared" si="47"/>
        <v>621000</v>
      </c>
      <c r="B618" s="7">
        <v>263756</v>
      </c>
      <c r="C618" s="7">
        <f t="shared" si="49"/>
        <v>14506.58</v>
      </c>
      <c r="D618" s="7">
        <f t="shared" si="48"/>
        <v>21100.48</v>
      </c>
      <c r="E618" s="8">
        <f t="shared" si="45"/>
        <v>299363.06</v>
      </c>
      <c r="F618" s="9">
        <f t="shared" si="46"/>
        <v>0.48206611916264092</v>
      </c>
    </row>
    <row r="619" spans="1:6">
      <c r="A619" s="7">
        <f t="shared" si="47"/>
        <v>622000</v>
      </c>
      <c r="B619" s="7">
        <v>264206</v>
      </c>
      <c r="C619" s="7">
        <f t="shared" si="49"/>
        <v>14531.33</v>
      </c>
      <c r="D619" s="7">
        <f t="shared" si="48"/>
        <v>21136.48</v>
      </c>
      <c r="E619" s="8">
        <f t="shared" si="45"/>
        <v>299873.81</v>
      </c>
      <c r="F619" s="9">
        <f t="shared" si="46"/>
        <v>0.48211223472668807</v>
      </c>
    </row>
    <row r="620" spans="1:6">
      <c r="A620" s="7">
        <f t="shared" si="47"/>
        <v>623000</v>
      </c>
      <c r="B620" s="7">
        <v>264656</v>
      </c>
      <c r="C620" s="7">
        <f t="shared" si="49"/>
        <v>14556.08</v>
      </c>
      <c r="D620" s="7">
        <f t="shared" si="48"/>
        <v>21172.48</v>
      </c>
      <c r="E620" s="8">
        <f t="shared" si="45"/>
        <v>300384.56</v>
      </c>
      <c r="F620" s="9">
        <f t="shared" si="46"/>
        <v>0.48215820224719103</v>
      </c>
    </row>
    <row r="621" spans="1:6">
      <c r="A621" s="7">
        <f t="shared" si="47"/>
        <v>624000</v>
      </c>
      <c r="B621" s="7">
        <v>265106</v>
      </c>
      <c r="C621" s="7">
        <f t="shared" si="49"/>
        <v>14580.83</v>
      </c>
      <c r="D621" s="7">
        <f t="shared" si="48"/>
        <v>21208.48</v>
      </c>
      <c r="E621" s="8">
        <f t="shared" si="45"/>
        <v>300895.31</v>
      </c>
      <c r="F621" s="9">
        <f t="shared" si="46"/>
        <v>0.48220402243589744</v>
      </c>
    </row>
    <row r="622" spans="1:6">
      <c r="A622" s="7">
        <f t="shared" si="47"/>
        <v>625000</v>
      </c>
      <c r="B622" s="7">
        <v>265556</v>
      </c>
      <c r="C622" s="7">
        <f t="shared" si="49"/>
        <v>14605.58</v>
      </c>
      <c r="D622" s="7">
        <f t="shared" si="48"/>
        <v>21244.48</v>
      </c>
      <c r="E622" s="8">
        <f t="shared" si="45"/>
        <v>301406.06</v>
      </c>
      <c r="F622" s="9">
        <f t="shared" si="46"/>
        <v>0.48224969600000001</v>
      </c>
    </row>
    <row r="623" spans="1:6">
      <c r="A623" s="7">
        <f t="shared" si="47"/>
        <v>626000</v>
      </c>
      <c r="B623" s="7">
        <v>266006</v>
      </c>
      <c r="C623" s="7">
        <f t="shared" si="49"/>
        <v>14630.33</v>
      </c>
      <c r="D623" s="7">
        <f t="shared" si="48"/>
        <v>21280.48</v>
      </c>
      <c r="E623" s="8">
        <f t="shared" si="45"/>
        <v>301916.81</v>
      </c>
      <c r="F623" s="9">
        <f t="shared" si="46"/>
        <v>0.48229522364217253</v>
      </c>
    </row>
    <row r="624" spans="1:6">
      <c r="A624" s="7">
        <f t="shared" si="47"/>
        <v>627000</v>
      </c>
      <c r="B624" s="7">
        <v>266456</v>
      </c>
      <c r="C624" s="7">
        <f t="shared" si="49"/>
        <v>14655.08</v>
      </c>
      <c r="D624" s="7">
        <f t="shared" si="48"/>
        <v>21316.48</v>
      </c>
      <c r="E624" s="8">
        <f t="shared" si="45"/>
        <v>302427.56</v>
      </c>
      <c r="F624" s="9">
        <f t="shared" si="46"/>
        <v>0.48234060606060608</v>
      </c>
    </row>
    <row r="625" spans="1:6">
      <c r="A625" s="7">
        <f t="shared" si="47"/>
        <v>628000</v>
      </c>
      <c r="B625" s="7">
        <v>266906</v>
      </c>
      <c r="C625" s="7">
        <f t="shared" si="49"/>
        <v>14679.83</v>
      </c>
      <c r="D625" s="7">
        <f t="shared" si="48"/>
        <v>21352.48</v>
      </c>
      <c r="E625" s="8">
        <f t="shared" si="45"/>
        <v>302938.31</v>
      </c>
      <c r="F625" s="9">
        <f t="shared" si="46"/>
        <v>0.4823858439490446</v>
      </c>
    </row>
    <row r="626" spans="1:6">
      <c r="A626" s="7">
        <f t="shared" si="47"/>
        <v>629000</v>
      </c>
      <c r="B626" s="7">
        <v>267356</v>
      </c>
      <c r="C626" s="7">
        <f t="shared" si="49"/>
        <v>14704.58</v>
      </c>
      <c r="D626" s="7">
        <f t="shared" si="48"/>
        <v>21388.48</v>
      </c>
      <c r="E626" s="8">
        <f t="shared" si="45"/>
        <v>303449.06</v>
      </c>
      <c r="F626" s="9">
        <f t="shared" si="46"/>
        <v>0.48243093799682035</v>
      </c>
    </row>
    <row r="627" spans="1:6">
      <c r="A627" s="7">
        <f t="shared" si="47"/>
        <v>630000</v>
      </c>
      <c r="B627" s="7">
        <v>267806</v>
      </c>
      <c r="C627" s="7">
        <f t="shared" si="49"/>
        <v>14729.33</v>
      </c>
      <c r="D627" s="7">
        <f t="shared" si="48"/>
        <v>21424.48</v>
      </c>
      <c r="E627" s="8">
        <f t="shared" si="45"/>
        <v>303959.81</v>
      </c>
      <c r="F627" s="9">
        <f t="shared" si="46"/>
        <v>0.48247588888888887</v>
      </c>
    </row>
    <row r="628" spans="1:6">
      <c r="A628" s="7">
        <f t="shared" si="47"/>
        <v>631000</v>
      </c>
      <c r="B628" s="7">
        <v>268256</v>
      </c>
      <c r="C628" s="7">
        <f t="shared" si="49"/>
        <v>14754.08</v>
      </c>
      <c r="D628" s="7">
        <f t="shared" si="48"/>
        <v>21460.48</v>
      </c>
      <c r="E628" s="8">
        <f t="shared" si="45"/>
        <v>304470.56</v>
      </c>
      <c r="F628" s="9">
        <f t="shared" si="46"/>
        <v>0.48252069730586372</v>
      </c>
    </row>
    <row r="629" spans="1:6">
      <c r="A629" s="7">
        <f t="shared" si="47"/>
        <v>632000</v>
      </c>
      <c r="B629" s="7">
        <v>268706</v>
      </c>
      <c r="C629" s="7">
        <f t="shared" si="49"/>
        <v>14778.83</v>
      </c>
      <c r="D629" s="7">
        <f t="shared" si="48"/>
        <v>21496.48</v>
      </c>
      <c r="E629" s="8">
        <f t="shared" si="45"/>
        <v>304981.31</v>
      </c>
      <c r="F629" s="9">
        <f t="shared" si="46"/>
        <v>0.48256536392405064</v>
      </c>
    </row>
    <row r="630" spans="1:6">
      <c r="A630" s="7">
        <f t="shared" si="47"/>
        <v>633000</v>
      </c>
      <c r="B630" s="7">
        <v>269156</v>
      </c>
      <c r="C630" s="7">
        <f t="shared" si="49"/>
        <v>14803.58</v>
      </c>
      <c r="D630" s="7">
        <f t="shared" si="48"/>
        <v>21532.48</v>
      </c>
      <c r="E630" s="8">
        <f t="shared" si="45"/>
        <v>305492.06</v>
      </c>
      <c r="F630" s="9">
        <f t="shared" si="46"/>
        <v>0.48260988941548183</v>
      </c>
    </row>
    <row r="631" spans="1:6">
      <c r="A631" s="7">
        <f t="shared" si="47"/>
        <v>634000</v>
      </c>
      <c r="B631" s="7">
        <v>269606</v>
      </c>
      <c r="C631" s="7">
        <f t="shared" si="49"/>
        <v>14828.33</v>
      </c>
      <c r="D631" s="7">
        <f t="shared" si="48"/>
        <v>21568.48</v>
      </c>
      <c r="E631" s="8">
        <f t="shared" si="45"/>
        <v>306002.81</v>
      </c>
      <c r="F631" s="9">
        <f t="shared" si="46"/>
        <v>0.48265427444794951</v>
      </c>
    </row>
    <row r="632" spans="1:6">
      <c r="A632" s="7">
        <f t="shared" si="47"/>
        <v>635000</v>
      </c>
      <c r="B632" s="7">
        <v>270056</v>
      </c>
      <c r="C632" s="7">
        <f t="shared" si="49"/>
        <v>14853.08</v>
      </c>
      <c r="D632" s="7">
        <f t="shared" si="48"/>
        <v>21604.48</v>
      </c>
      <c r="E632" s="8">
        <f t="shared" si="45"/>
        <v>306513.56</v>
      </c>
      <c r="F632" s="9">
        <f t="shared" si="46"/>
        <v>0.48269851968503935</v>
      </c>
    </row>
    <row r="633" spans="1:6">
      <c r="A633" s="7">
        <f t="shared" si="47"/>
        <v>636000</v>
      </c>
      <c r="B633" s="7">
        <v>270506</v>
      </c>
      <c r="C633" s="7">
        <f t="shared" si="49"/>
        <v>14877.83</v>
      </c>
      <c r="D633" s="7">
        <f t="shared" si="48"/>
        <v>21640.48</v>
      </c>
      <c r="E633" s="8">
        <f t="shared" si="45"/>
        <v>307024.31</v>
      </c>
      <c r="F633" s="9">
        <f t="shared" si="46"/>
        <v>0.4827426257861635</v>
      </c>
    </row>
    <row r="634" spans="1:6">
      <c r="A634" s="7">
        <f t="shared" si="47"/>
        <v>637000</v>
      </c>
      <c r="B634" s="7">
        <v>270956</v>
      </c>
      <c r="C634" s="7">
        <f t="shared" si="49"/>
        <v>14902.58</v>
      </c>
      <c r="D634" s="7">
        <f t="shared" si="48"/>
        <v>21676.48</v>
      </c>
      <c r="E634" s="8">
        <f t="shared" si="45"/>
        <v>307535.06</v>
      </c>
      <c r="F634" s="9">
        <f t="shared" si="46"/>
        <v>0.48278659340659341</v>
      </c>
    </row>
    <row r="635" spans="1:6">
      <c r="A635" s="7">
        <f t="shared" si="47"/>
        <v>638000</v>
      </c>
      <c r="B635" s="7">
        <v>271406</v>
      </c>
      <c r="C635" s="7">
        <f t="shared" si="49"/>
        <v>14927.33</v>
      </c>
      <c r="D635" s="7">
        <f t="shared" si="48"/>
        <v>21712.48</v>
      </c>
      <c r="E635" s="8">
        <f t="shared" si="45"/>
        <v>308045.81</v>
      </c>
      <c r="F635" s="9">
        <f t="shared" si="46"/>
        <v>0.48283042319749214</v>
      </c>
    </row>
    <row r="636" spans="1:6">
      <c r="A636" s="7">
        <f t="shared" si="47"/>
        <v>639000</v>
      </c>
      <c r="B636" s="7">
        <v>271856</v>
      </c>
      <c r="C636" s="7">
        <f t="shared" si="49"/>
        <v>14952.08</v>
      </c>
      <c r="D636" s="7">
        <f t="shared" si="48"/>
        <v>21748.48</v>
      </c>
      <c r="E636" s="8">
        <f t="shared" si="45"/>
        <v>308556.56</v>
      </c>
      <c r="F636" s="9">
        <f t="shared" si="46"/>
        <v>0.4828741158059468</v>
      </c>
    </row>
    <row r="637" spans="1:6">
      <c r="A637" s="7">
        <f t="shared" si="47"/>
        <v>640000</v>
      </c>
      <c r="B637" s="7">
        <v>272306</v>
      </c>
      <c r="C637" s="7">
        <f t="shared" si="49"/>
        <v>14976.83</v>
      </c>
      <c r="D637" s="7">
        <f t="shared" si="48"/>
        <v>21784.48</v>
      </c>
      <c r="E637" s="8">
        <f t="shared" si="45"/>
        <v>309067.31</v>
      </c>
      <c r="F637" s="9">
        <f t="shared" si="46"/>
        <v>0.48291767187500001</v>
      </c>
    </row>
    <row r="638" spans="1:6">
      <c r="A638" s="7">
        <f t="shared" si="47"/>
        <v>641000</v>
      </c>
      <c r="B638" s="7">
        <v>272756</v>
      </c>
      <c r="C638" s="7">
        <f t="shared" si="49"/>
        <v>15001.58</v>
      </c>
      <c r="D638" s="7">
        <f t="shared" si="48"/>
        <v>21820.48</v>
      </c>
      <c r="E638" s="8">
        <f t="shared" si="45"/>
        <v>309578.06</v>
      </c>
      <c r="F638" s="9">
        <f t="shared" si="46"/>
        <v>0.48296109204368176</v>
      </c>
    </row>
    <row r="639" spans="1:6">
      <c r="A639" s="7">
        <f t="shared" si="47"/>
        <v>642000</v>
      </c>
      <c r="B639" s="7">
        <v>273206</v>
      </c>
      <c r="C639" s="7">
        <f t="shared" si="49"/>
        <v>15026.33</v>
      </c>
      <c r="D639" s="7">
        <f t="shared" si="48"/>
        <v>21856.48</v>
      </c>
      <c r="E639" s="8">
        <f t="shared" si="45"/>
        <v>310088.81</v>
      </c>
      <c r="F639" s="9">
        <f t="shared" si="46"/>
        <v>0.48300437694704051</v>
      </c>
    </row>
    <row r="640" spans="1:6">
      <c r="A640" s="7">
        <f t="shared" si="47"/>
        <v>643000</v>
      </c>
      <c r="B640" s="7">
        <v>273656</v>
      </c>
      <c r="C640" s="7">
        <f t="shared" si="49"/>
        <v>15051.08</v>
      </c>
      <c r="D640" s="7">
        <f t="shared" si="48"/>
        <v>21892.48</v>
      </c>
      <c r="E640" s="8">
        <f t="shared" si="45"/>
        <v>310599.56</v>
      </c>
      <c r="F640" s="9">
        <f t="shared" si="46"/>
        <v>0.48304752721617417</v>
      </c>
    </row>
    <row r="641" spans="1:6">
      <c r="A641" s="7">
        <f t="shared" si="47"/>
        <v>644000</v>
      </c>
      <c r="B641" s="7">
        <v>274106</v>
      </c>
      <c r="C641" s="7">
        <f t="shared" si="49"/>
        <v>15075.83</v>
      </c>
      <c r="D641" s="7">
        <f t="shared" si="48"/>
        <v>21928.48</v>
      </c>
      <c r="E641" s="8">
        <f t="shared" si="45"/>
        <v>311110.31</v>
      </c>
      <c r="F641" s="9">
        <f t="shared" si="46"/>
        <v>0.48309054347826086</v>
      </c>
    </row>
    <row r="642" spans="1:6">
      <c r="A642" s="7">
        <f t="shared" si="47"/>
        <v>645000</v>
      </c>
      <c r="B642" s="7">
        <v>274556</v>
      </c>
      <c r="C642" s="7">
        <f t="shared" si="49"/>
        <v>15100.58</v>
      </c>
      <c r="D642" s="7">
        <f t="shared" si="48"/>
        <v>21964.48</v>
      </c>
      <c r="E642" s="8">
        <f t="shared" si="45"/>
        <v>311621.06</v>
      </c>
      <c r="F642" s="9">
        <f t="shared" si="46"/>
        <v>0.48313342635658912</v>
      </c>
    </row>
    <row r="643" spans="1:6">
      <c r="A643" s="7">
        <f t="shared" si="47"/>
        <v>646000</v>
      </c>
      <c r="B643" s="7">
        <v>275006</v>
      </c>
      <c r="C643" s="7">
        <f t="shared" si="49"/>
        <v>15125.33</v>
      </c>
      <c r="D643" s="7">
        <f t="shared" si="48"/>
        <v>22000.48</v>
      </c>
      <c r="E643" s="8">
        <f t="shared" si="45"/>
        <v>312131.81</v>
      </c>
      <c r="F643" s="9">
        <f t="shared" si="46"/>
        <v>0.48317617647058825</v>
      </c>
    </row>
    <row r="644" spans="1:6">
      <c r="A644" s="7">
        <f t="shared" si="47"/>
        <v>647000</v>
      </c>
      <c r="B644" s="7">
        <v>275456</v>
      </c>
      <c r="C644" s="7">
        <f t="shared" si="49"/>
        <v>15150.08</v>
      </c>
      <c r="D644" s="7">
        <f t="shared" si="48"/>
        <v>22036.48</v>
      </c>
      <c r="E644" s="8">
        <f t="shared" si="45"/>
        <v>312642.56</v>
      </c>
      <c r="F644" s="9">
        <f t="shared" si="46"/>
        <v>0.4832187944358578</v>
      </c>
    </row>
    <row r="645" spans="1:6">
      <c r="A645" s="7">
        <f t="shared" si="47"/>
        <v>648000</v>
      </c>
      <c r="B645" s="7">
        <v>275906</v>
      </c>
      <c r="C645" s="7">
        <f t="shared" si="49"/>
        <v>15174.83</v>
      </c>
      <c r="D645" s="7">
        <f t="shared" si="48"/>
        <v>22072.48</v>
      </c>
      <c r="E645" s="8">
        <f t="shared" ref="E645:E697" si="50">SUM(B645:D645)</f>
        <v>313153.31</v>
      </c>
      <c r="F645" s="9">
        <f t="shared" ref="F645:F697" si="51">E645/A645</f>
        <v>0.48326128086419751</v>
      </c>
    </row>
    <row r="646" spans="1:6">
      <c r="A646" s="7">
        <f t="shared" ref="A646:A697" si="52">A645+1000</f>
        <v>649000</v>
      </c>
      <c r="B646" s="7">
        <v>276356</v>
      </c>
      <c r="C646" s="7">
        <f t="shared" si="49"/>
        <v>15199.58</v>
      </c>
      <c r="D646" s="7">
        <f t="shared" ref="D646:D697" si="53">B646*D$3</f>
        <v>22108.48</v>
      </c>
      <c r="E646" s="8">
        <f t="shared" si="50"/>
        <v>313664.06</v>
      </c>
      <c r="F646" s="9">
        <f t="shared" si="51"/>
        <v>0.48330363636363638</v>
      </c>
    </row>
    <row r="647" spans="1:6">
      <c r="A647" s="7">
        <f t="shared" si="52"/>
        <v>650000</v>
      </c>
      <c r="B647" s="7">
        <v>276806</v>
      </c>
      <c r="C647" s="7">
        <f t="shared" si="49"/>
        <v>15224.33</v>
      </c>
      <c r="D647" s="7">
        <f t="shared" si="53"/>
        <v>22144.48</v>
      </c>
      <c r="E647" s="8">
        <f t="shared" si="50"/>
        <v>314174.81</v>
      </c>
      <c r="F647" s="9">
        <f t="shared" si="51"/>
        <v>0.48334586153846154</v>
      </c>
    </row>
    <row r="648" spans="1:6">
      <c r="A648" s="7">
        <f t="shared" si="52"/>
        <v>651000</v>
      </c>
      <c r="B648" s="7">
        <v>277256</v>
      </c>
      <c r="C648" s="7">
        <f t="shared" si="49"/>
        <v>15249.08</v>
      </c>
      <c r="D648" s="7">
        <f t="shared" si="53"/>
        <v>22180.48</v>
      </c>
      <c r="E648" s="8">
        <f t="shared" si="50"/>
        <v>314685.56</v>
      </c>
      <c r="F648" s="9">
        <f t="shared" si="51"/>
        <v>0.4833879569892473</v>
      </c>
    </row>
    <row r="649" spans="1:6">
      <c r="A649" s="7">
        <f t="shared" si="52"/>
        <v>652000</v>
      </c>
      <c r="B649" s="7">
        <v>277706</v>
      </c>
      <c r="C649" s="7">
        <f t="shared" si="49"/>
        <v>15273.83</v>
      </c>
      <c r="D649" s="7">
        <f t="shared" si="53"/>
        <v>22216.48</v>
      </c>
      <c r="E649" s="8">
        <f t="shared" si="50"/>
        <v>315196.31</v>
      </c>
      <c r="F649" s="9">
        <f t="shared" si="51"/>
        <v>0.48342992331288343</v>
      </c>
    </row>
    <row r="650" spans="1:6">
      <c r="A650" s="7">
        <f t="shared" si="52"/>
        <v>653000</v>
      </c>
      <c r="B650" s="7">
        <v>278156</v>
      </c>
      <c r="C650" s="7">
        <f t="shared" si="49"/>
        <v>15298.58</v>
      </c>
      <c r="D650" s="7">
        <f t="shared" si="53"/>
        <v>22252.48</v>
      </c>
      <c r="E650" s="8">
        <f t="shared" si="50"/>
        <v>315707.06</v>
      </c>
      <c r="F650" s="9">
        <f t="shared" si="51"/>
        <v>0.48347176110260337</v>
      </c>
    </row>
    <row r="651" spans="1:6">
      <c r="A651" s="7">
        <f t="shared" si="52"/>
        <v>654000</v>
      </c>
      <c r="B651" s="7">
        <v>278606</v>
      </c>
      <c r="C651" s="7">
        <f t="shared" si="49"/>
        <v>15323.33</v>
      </c>
      <c r="D651" s="7">
        <f t="shared" si="53"/>
        <v>22288.48</v>
      </c>
      <c r="E651" s="8">
        <f t="shared" si="50"/>
        <v>316217.81</v>
      </c>
      <c r="F651" s="9">
        <f t="shared" si="51"/>
        <v>0.48351347094801223</v>
      </c>
    </row>
    <row r="652" spans="1:6">
      <c r="A652" s="7">
        <f t="shared" si="52"/>
        <v>655000</v>
      </c>
      <c r="B652" s="7">
        <v>279056</v>
      </c>
      <c r="C652" s="7">
        <f t="shared" si="49"/>
        <v>15348.08</v>
      </c>
      <c r="D652" s="7">
        <f t="shared" si="53"/>
        <v>22324.48</v>
      </c>
      <c r="E652" s="8">
        <f t="shared" si="50"/>
        <v>316728.56</v>
      </c>
      <c r="F652" s="9">
        <f t="shared" si="51"/>
        <v>0.48355505343511451</v>
      </c>
    </row>
    <row r="653" spans="1:6">
      <c r="A653" s="7">
        <f t="shared" si="52"/>
        <v>656000</v>
      </c>
      <c r="B653" s="7">
        <v>279506</v>
      </c>
      <c r="C653" s="7">
        <f t="shared" si="49"/>
        <v>15372.83</v>
      </c>
      <c r="D653" s="7">
        <f t="shared" si="53"/>
        <v>22360.48</v>
      </c>
      <c r="E653" s="8">
        <f t="shared" si="50"/>
        <v>317239.31</v>
      </c>
      <c r="F653" s="9">
        <f t="shared" si="51"/>
        <v>0.48359650914634145</v>
      </c>
    </row>
    <row r="654" spans="1:6">
      <c r="A654" s="7">
        <f t="shared" si="52"/>
        <v>657000</v>
      </c>
      <c r="B654" s="7">
        <v>279956</v>
      </c>
      <c r="C654" s="7">
        <f t="shared" si="49"/>
        <v>15397.58</v>
      </c>
      <c r="D654" s="7">
        <f t="shared" si="53"/>
        <v>22396.48</v>
      </c>
      <c r="E654" s="8">
        <f t="shared" si="50"/>
        <v>317750.06</v>
      </c>
      <c r="F654" s="9">
        <f t="shared" si="51"/>
        <v>0.48363783866057836</v>
      </c>
    </row>
    <row r="655" spans="1:6">
      <c r="A655" s="7">
        <f t="shared" si="52"/>
        <v>658000</v>
      </c>
      <c r="B655" s="7">
        <v>280406</v>
      </c>
      <c r="C655" s="7">
        <f t="shared" si="49"/>
        <v>15422.33</v>
      </c>
      <c r="D655" s="7">
        <f t="shared" si="53"/>
        <v>22432.48</v>
      </c>
      <c r="E655" s="8">
        <f t="shared" si="50"/>
        <v>318260.81</v>
      </c>
      <c r="F655" s="9">
        <f t="shared" si="51"/>
        <v>0.4836790425531915</v>
      </c>
    </row>
    <row r="656" spans="1:6">
      <c r="A656" s="7">
        <f t="shared" si="52"/>
        <v>659000</v>
      </c>
      <c r="B656" s="7">
        <v>280856</v>
      </c>
      <c r="C656" s="7">
        <f t="shared" si="49"/>
        <v>15447.08</v>
      </c>
      <c r="D656" s="7">
        <f t="shared" si="53"/>
        <v>22468.48</v>
      </c>
      <c r="E656" s="8">
        <f t="shared" si="50"/>
        <v>318771.56</v>
      </c>
      <c r="F656" s="9">
        <f t="shared" si="51"/>
        <v>0.48372012139605464</v>
      </c>
    </row>
    <row r="657" spans="1:6">
      <c r="A657" s="7">
        <f t="shared" si="52"/>
        <v>660000</v>
      </c>
      <c r="B657" s="7">
        <v>281306</v>
      </c>
      <c r="C657" s="7">
        <f t="shared" si="49"/>
        <v>15471.83</v>
      </c>
      <c r="D657" s="7">
        <f t="shared" si="53"/>
        <v>22504.48</v>
      </c>
      <c r="E657" s="8">
        <f t="shared" si="50"/>
        <v>319282.31</v>
      </c>
      <c r="F657" s="9">
        <f t="shared" si="51"/>
        <v>0.48376107575757576</v>
      </c>
    </row>
    <row r="658" spans="1:6">
      <c r="A658" s="7">
        <f t="shared" si="52"/>
        <v>661000</v>
      </c>
      <c r="B658" s="7">
        <v>281756</v>
      </c>
      <c r="C658" s="7">
        <f t="shared" si="49"/>
        <v>15496.58</v>
      </c>
      <c r="D658" s="7">
        <f t="shared" si="53"/>
        <v>22540.48</v>
      </c>
      <c r="E658" s="8">
        <f t="shared" si="50"/>
        <v>319793.06</v>
      </c>
      <c r="F658" s="9">
        <f t="shared" si="51"/>
        <v>0.48380190620272312</v>
      </c>
    </row>
    <row r="659" spans="1:6">
      <c r="A659" s="7">
        <f t="shared" si="52"/>
        <v>662000</v>
      </c>
      <c r="B659" s="7">
        <v>282206</v>
      </c>
      <c r="C659" s="7">
        <f t="shared" ref="C659:C697" si="54">B659*C$3</f>
        <v>15521.33</v>
      </c>
      <c r="D659" s="7">
        <f t="shared" si="53"/>
        <v>22576.48</v>
      </c>
      <c r="E659" s="8">
        <f t="shared" si="50"/>
        <v>320303.81</v>
      </c>
      <c r="F659" s="9">
        <f t="shared" si="51"/>
        <v>0.48384261329305134</v>
      </c>
    </row>
    <row r="660" spans="1:6">
      <c r="A660" s="7">
        <f t="shared" si="52"/>
        <v>663000</v>
      </c>
      <c r="B660" s="7">
        <v>282656</v>
      </c>
      <c r="C660" s="7">
        <f t="shared" si="54"/>
        <v>15546.08</v>
      </c>
      <c r="D660" s="7">
        <f t="shared" si="53"/>
        <v>22612.48</v>
      </c>
      <c r="E660" s="8">
        <f t="shared" si="50"/>
        <v>320814.56</v>
      </c>
      <c r="F660" s="9">
        <f t="shared" si="51"/>
        <v>0.48388319758672699</v>
      </c>
    </row>
    <row r="661" spans="1:6">
      <c r="A661" s="7">
        <f t="shared" si="52"/>
        <v>664000</v>
      </c>
      <c r="B661" s="7">
        <v>283106</v>
      </c>
      <c r="C661" s="7">
        <f t="shared" si="54"/>
        <v>15570.83</v>
      </c>
      <c r="D661" s="7">
        <f t="shared" si="53"/>
        <v>22648.48</v>
      </c>
      <c r="E661" s="8">
        <f t="shared" si="50"/>
        <v>321325.31</v>
      </c>
      <c r="F661" s="9">
        <f t="shared" si="51"/>
        <v>0.48392365963855422</v>
      </c>
    </row>
    <row r="662" spans="1:6">
      <c r="A662" s="7">
        <f t="shared" si="52"/>
        <v>665000</v>
      </c>
      <c r="B662" s="7">
        <v>283556</v>
      </c>
      <c r="C662" s="7">
        <f t="shared" si="54"/>
        <v>15595.58</v>
      </c>
      <c r="D662" s="7">
        <f t="shared" si="53"/>
        <v>22684.48</v>
      </c>
      <c r="E662" s="8">
        <f t="shared" si="50"/>
        <v>321836.06</v>
      </c>
      <c r="F662" s="9">
        <f t="shared" si="51"/>
        <v>0.48396400000000001</v>
      </c>
    </row>
    <row r="663" spans="1:6">
      <c r="A663" s="7">
        <f t="shared" si="52"/>
        <v>666000</v>
      </c>
      <c r="B663" s="7">
        <v>284006</v>
      </c>
      <c r="C663" s="7">
        <f t="shared" si="54"/>
        <v>15620.33</v>
      </c>
      <c r="D663" s="7">
        <f t="shared" si="53"/>
        <v>22720.48</v>
      </c>
      <c r="E663" s="8">
        <f t="shared" si="50"/>
        <v>322346.81</v>
      </c>
      <c r="F663" s="9">
        <f t="shared" si="51"/>
        <v>0.48400421921921921</v>
      </c>
    </row>
    <row r="664" spans="1:6">
      <c r="A664" s="7">
        <f t="shared" si="52"/>
        <v>667000</v>
      </c>
      <c r="B664" s="7">
        <v>284456</v>
      </c>
      <c r="C664" s="7">
        <f t="shared" si="54"/>
        <v>15645.08</v>
      </c>
      <c r="D664" s="7">
        <f t="shared" si="53"/>
        <v>22756.48</v>
      </c>
      <c r="E664" s="8">
        <f t="shared" si="50"/>
        <v>322857.56</v>
      </c>
      <c r="F664" s="9">
        <f t="shared" si="51"/>
        <v>0.48404431784107943</v>
      </c>
    </row>
    <row r="665" spans="1:6">
      <c r="A665" s="7">
        <f t="shared" si="52"/>
        <v>668000</v>
      </c>
      <c r="B665" s="7">
        <v>284906</v>
      </c>
      <c r="C665" s="7">
        <f t="shared" si="54"/>
        <v>15669.83</v>
      </c>
      <c r="D665" s="7">
        <f t="shared" si="53"/>
        <v>22792.48</v>
      </c>
      <c r="E665" s="8">
        <f t="shared" si="50"/>
        <v>323368.31</v>
      </c>
      <c r="F665" s="9">
        <f t="shared" si="51"/>
        <v>0.48408429640718564</v>
      </c>
    </row>
    <row r="666" spans="1:6">
      <c r="A666" s="7">
        <f t="shared" si="52"/>
        <v>669000</v>
      </c>
      <c r="B666" s="7">
        <v>285356</v>
      </c>
      <c r="C666" s="7">
        <f t="shared" si="54"/>
        <v>15694.58</v>
      </c>
      <c r="D666" s="7">
        <f t="shared" si="53"/>
        <v>22828.48</v>
      </c>
      <c r="E666" s="8">
        <f t="shared" si="50"/>
        <v>323879.06</v>
      </c>
      <c r="F666" s="9">
        <f t="shared" si="51"/>
        <v>0.48412415545590431</v>
      </c>
    </row>
    <row r="667" spans="1:6">
      <c r="A667" s="7">
        <f t="shared" si="52"/>
        <v>670000</v>
      </c>
      <c r="B667" s="7">
        <v>285806</v>
      </c>
      <c r="C667" s="7">
        <f t="shared" si="54"/>
        <v>15719.33</v>
      </c>
      <c r="D667" s="7">
        <f t="shared" si="53"/>
        <v>22864.48</v>
      </c>
      <c r="E667" s="8">
        <f t="shared" si="50"/>
        <v>324389.81</v>
      </c>
      <c r="F667" s="9">
        <f t="shared" si="51"/>
        <v>0.48416389552238803</v>
      </c>
    </row>
    <row r="668" spans="1:6">
      <c r="A668" s="7">
        <f t="shared" si="52"/>
        <v>671000</v>
      </c>
      <c r="B668" s="7">
        <v>286256</v>
      </c>
      <c r="C668" s="7">
        <f t="shared" si="54"/>
        <v>15744.08</v>
      </c>
      <c r="D668" s="7">
        <f t="shared" si="53"/>
        <v>22900.48</v>
      </c>
      <c r="E668" s="8">
        <f t="shared" si="50"/>
        <v>324900.56</v>
      </c>
      <c r="F668" s="9">
        <f t="shared" si="51"/>
        <v>0.4842035171385991</v>
      </c>
    </row>
    <row r="669" spans="1:6">
      <c r="A669" s="7">
        <f t="shared" si="52"/>
        <v>672000</v>
      </c>
      <c r="B669" s="7">
        <v>286706</v>
      </c>
      <c r="C669" s="7">
        <f t="shared" si="54"/>
        <v>15768.83</v>
      </c>
      <c r="D669" s="7">
        <f t="shared" si="53"/>
        <v>22936.48</v>
      </c>
      <c r="E669" s="8">
        <f t="shared" si="50"/>
        <v>325411.31</v>
      </c>
      <c r="F669" s="9">
        <f t="shared" si="51"/>
        <v>0.48424302083333332</v>
      </c>
    </row>
    <row r="670" spans="1:6">
      <c r="A670" s="7">
        <f t="shared" si="52"/>
        <v>673000</v>
      </c>
      <c r="B670" s="7">
        <v>287156</v>
      </c>
      <c r="C670" s="7">
        <f t="shared" si="54"/>
        <v>15793.58</v>
      </c>
      <c r="D670" s="7">
        <f t="shared" si="53"/>
        <v>22972.48</v>
      </c>
      <c r="E670" s="8">
        <f t="shared" si="50"/>
        <v>325922.06</v>
      </c>
      <c r="F670" s="9">
        <f t="shared" si="51"/>
        <v>0.48428240713224369</v>
      </c>
    </row>
    <row r="671" spans="1:6">
      <c r="A671" s="7">
        <f t="shared" si="52"/>
        <v>674000</v>
      </c>
      <c r="B671" s="7">
        <v>287606</v>
      </c>
      <c r="C671" s="7">
        <f t="shared" si="54"/>
        <v>15818.33</v>
      </c>
      <c r="D671" s="7">
        <f t="shared" si="53"/>
        <v>23008.48</v>
      </c>
      <c r="E671" s="8">
        <f t="shared" si="50"/>
        <v>326432.81</v>
      </c>
      <c r="F671" s="9">
        <f t="shared" si="51"/>
        <v>0.48432167655786351</v>
      </c>
    </row>
    <row r="672" spans="1:6">
      <c r="A672" s="7">
        <f t="shared" si="52"/>
        <v>675000</v>
      </c>
      <c r="B672" s="7">
        <v>288056</v>
      </c>
      <c r="C672" s="7">
        <f t="shared" si="54"/>
        <v>15843.08</v>
      </c>
      <c r="D672" s="7">
        <f t="shared" si="53"/>
        <v>23044.48</v>
      </c>
      <c r="E672" s="8">
        <f t="shared" si="50"/>
        <v>326943.56</v>
      </c>
      <c r="F672" s="9">
        <f t="shared" si="51"/>
        <v>0.48436082962962962</v>
      </c>
    </row>
    <row r="673" spans="1:6">
      <c r="A673" s="7">
        <f t="shared" si="52"/>
        <v>676000</v>
      </c>
      <c r="B673" s="7">
        <v>288506</v>
      </c>
      <c r="C673" s="7">
        <f t="shared" si="54"/>
        <v>15867.83</v>
      </c>
      <c r="D673" s="7">
        <f t="shared" si="53"/>
        <v>23080.48</v>
      </c>
      <c r="E673" s="8">
        <f t="shared" si="50"/>
        <v>327454.31</v>
      </c>
      <c r="F673" s="9">
        <f t="shared" si="51"/>
        <v>0.48439986686390535</v>
      </c>
    </row>
    <row r="674" spans="1:6">
      <c r="A674" s="7">
        <f t="shared" si="52"/>
        <v>677000</v>
      </c>
      <c r="B674" s="7">
        <v>288956</v>
      </c>
      <c r="C674" s="7">
        <f t="shared" si="54"/>
        <v>15892.58</v>
      </c>
      <c r="D674" s="7">
        <f t="shared" si="53"/>
        <v>23116.48</v>
      </c>
      <c r="E674" s="8">
        <f t="shared" si="50"/>
        <v>327965.06</v>
      </c>
      <c r="F674" s="9">
        <f t="shared" si="51"/>
        <v>0.48443878877400293</v>
      </c>
    </row>
    <row r="675" spans="1:6">
      <c r="A675" s="7">
        <f t="shared" si="52"/>
        <v>678000</v>
      </c>
      <c r="B675" s="7">
        <v>289406</v>
      </c>
      <c r="C675" s="7">
        <f t="shared" si="54"/>
        <v>15917.33</v>
      </c>
      <c r="D675" s="7">
        <f t="shared" si="53"/>
        <v>23152.48</v>
      </c>
      <c r="E675" s="8">
        <f t="shared" si="50"/>
        <v>328475.81</v>
      </c>
      <c r="F675" s="9">
        <f t="shared" si="51"/>
        <v>0.4844775958702065</v>
      </c>
    </row>
    <row r="676" spans="1:6">
      <c r="A676" s="7">
        <f t="shared" si="52"/>
        <v>679000</v>
      </c>
      <c r="B676" s="7">
        <v>289856</v>
      </c>
      <c r="C676" s="7">
        <f t="shared" si="54"/>
        <v>15942.08</v>
      </c>
      <c r="D676" s="7">
        <f t="shared" si="53"/>
        <v>23188.48</v>
      </c>
      <c r="E676" s="8">
        <f t="shared" si="50"/>
        <v>328986.56</v>
      </c>
      <c r="F676" s="9">
        <f t="shared" si="51"/>
        <v>0.48451628865979379</v>
      </c>
    </row>
    <row r="677" spans="1:6">
      <c r="A677" s="7">
        <f t="shared" si="52"/>
        <v>680000</v>
      </c>
      <c r="B677" s="7">
        <v>290306</v>
      </c>
      <c r="C677" s="7">
        <f t="shared" si="54"/>
        <v>15966.83</v>
      </c>
      <c r="D677" s="7">
        <f t="shared" si="53"/>
        <v>23224.48</v>
      </c>
      <c r="E677" s="8">
        <f t="shared" si="50"/>
        <v>329497.31</v>
      </c>
      <c r="F677" s="9">
        <f t="shared" si="51"/>
        <v>0.4845548676470588</v>
      </c>
    </row>
    <row r="678" spans="1:6">
      <c r="A678" s="7">
        <f t="shared" si="52"/>
        <v>681000</v>
      </c>
      <c r="B678" s="7">
        <v>290756</v>
      </c>
      <c r="C678" s="7">
        <f t="shared" si="54"/>
        <v>15991.58</v>
      </c>
      <c r="D678" s="7">
        <f t="shared" si="53"/>
        <v>23260.48</v>
      </c>
      <c r="E678" s="8">
        <f t="shared" si="50"/>
        <v>330008.06</v>
      </c>
      <c r="F678" s="9">
        <f t="shared" si="51"/>
        <v>0.48459333333333332</v>
      </c>
    </row>
    <row r="679" spans="1:6">
      <c r="A679" s="7">
        <f t="shared" si="52"/>
        <v>682000</v>
      </c>
      <c r="B679" s="7">
        <v>291206</v>
      </c>
      <c r="C679" s="7">
        <f t="shared" si="54"/>
        <v>16016.33</v>
      </c>
      <c r="D679" s="7">
        <f t="shared" si="53"/>
        <v>23296.48</v>
      </c>
      <c r="E679" s="8">
        <f t="shared" si="50"/>
        <v>330518.81</v>
      </c>
      <c r="F679" s="9">
        <f t="shared" si="51"/>
        <v>0.48463168621700881</v>
      </c>
    </row>
    <row r="680" spans="1:6">
      <c r="A680" s="7">
        <f t="shared" si="52"/>
        <v>683000</v>
      </c>
      <c r="B680" s="7">
        <v>291656</v>
      </c>
      <c r="C680" s="7">
        <f t="shared" si="54"/>
        <v>16041.08</v>
      </c>
      <c r="D680" s="7">
        <f t="shared" si="53"/>
        <v>23332.48</v>
      </c>
      <c r="E680" s="8">
        <f t="shared" si="50"/>
        <v>331029.56</v>
      </c>
      <c r="F680" s="9">
        <f t="shared" si="51"/>
        <v>0.4846699267935578</v>
      </c>
    </row>
    <row r="681" spans="1:6">
      <c r="A681" s="7">
        <f t="shared" si="52"/>
        <v>684000</v>
      </c>
      <c r="B681" s="7">
        <v>292106</v>
      </c>
      <c r="C681" s="7">
        <f t="shared" si="54"/>
        <v>16065.83</v>
      </c>
      <c r="D681" s="7">
        <f t="shared" si="53"/>
        <v>23368.48</v>
      </c>
      <c r="E681" s="8">
        <f t="shared" si="50"/>
        <v>331540.31</v>
      </c>
      <c r="F681" s="9">
        <f t="shared" si="51"/>
        <v>0.48470805555555557</v>
      </c>
    </row>
    <row r="682" spans="1:6">
      <c r="A682" s="7">
        <f t="shared" si="52"/>
        <v>685000</v>
      </c>
      <c r="B682" s="7">
        <v>292556</v>
      </c>
      <c r="C682" s="7">
        <f t="shared" si="54"/>
        <v>16090.58</v>
      </c>
      <c r="D682" s="7">
        <f t="shared" si="53"/>
        <v>23404.48</v>
      </c>
      <c r="E682" s="8">
        <f t="shared" si="50"/>
        <v>332051.06</v>
      </c>
      <c r="F682" s="9">
        <f t="shared" si="51"/>
        <v>0.48474607299270073</v>
      </c>
    </row>
    <row r="683" spans="1:6">
      <c r="A683" s="7">
        <f t="shared" si="52"/>
        <v>686000</v>
      </c>
      <c r="B683" s="7">
        <v>293006</v>
      </c>
      <c r="C683" s="7">
        <f t="shared" si="54"/>
        <v>16115.33</v>
      </c>
      <c r="D683" s="7">
        <f t="shared" si="53"/>
        <v>23440.48</v>
      </c>
      <c r="E683" s="8">
        <f t="shared" si="50"/>
        <v>332561.81</v>
      </c>
      <c r="F683" s="9">
        <f t="shared" si="51"/>
        <v>0.48478397959183672</v>
      </c>
    </row>
    <row r="684" spans="1:6">
      <c r="A684" s="7">
        <f t="shared" si="52"/>
        <v>687000</v>
      </c>
      <c r="B684" s="7">
        <v>293456</v>
      </c>
      <c r="C684" s="7">
        <f t="shared" si="54"/>
        <v>16140.08</v>
      </c>
      <c r="D684" s="7">
        <f t="shared" si="53"/>
        <v>23476.48</v>
      </c>
      <c r="E684" s="8">
        <f t="shared" si="50"/>
        <v>333072.56</v>
      </c>
      <c r="F684" s="9">
        <f t="shared" si="51"/>
        <v>0.48482177583697234</v>
      </c>
    </row>
    <row r="685" spans="1:6">
      <c r="A685" s="7">
        <f t="shared" si="52"/>
        <v>688000</v>
      </c>
      <c r="B685" s="7">
        <v>293906</v>
      </c>
      <c r="C685" s="7">
        <f t="shared" si="54"/>
        <v>16164.83</v>
      </c>
      <c r="D685" s="7">
        <f t="shared" si="53"/>
        <v>23512.48</v>
      </c>
      <c r="E685" s="8">
        <f t="shared" si="50"/>
        <v>333583.31</v>
      </c>
      <c r="F685" s="9">
        <f t="shared" si="51"/>
        <v>0.48485946220930232</v>
      </c>
    </row>
    <row r="686" spans="1:6">
      <c r="A686" s="7">
        <f t="shared" si="52"/>
        <v>689000</v>
      </c>
      <c r="B686" s="7">
        <v>294356</v>
      </c>
      <c r="C686" s="7">
        <f t="shared" si="54"/>
        <v>16189.58</v>
      </c>
      <c r="D686" s="7">
        <f t="shared" si="53"/>
        <v>23548.48</v>
      </c>
      <c r="E686" s="8">
        <f t="shared" si="50"/>
        <v>334094.06</v>
      </c>
      <c r="F686" s="9">
        <f t="shared" si="51"/>
        <v>0.48489703918722787</v>
      </c>
    </row>
    <row r="687" spans="1:6">
      <c r="A687" s="7">
        <f t="shared" si="52"/>
        <v>690000</v>
      </c>
      <c r="B687" s="7">
        <v>294806</v>
      </c>
      <c r="C687" s="7">
        <f t="shared" si="54"/>
        <v>16214.33</v>
      </c>
      <c r="D687" s="7">
        <f t="shared" si="53"/>
        <v>23584.48</v>
      </c>
      <c r="E687" s="8">
        <f t="shared" si="50"/>
        <v>334604.81</v>
      </c>
      <c r="F687" s="9">
        <f t="shared" si="51"/>
        <v>0.48493450724637682</v>
      </c>
    </row>
    <row r="688" spans="1:6">
      <c r="A688" s="7">
        <f t="shared" si="52"/>
        <v>691000</v>
      </c>
      <c r="B688" s="7">
        <v>295256</v>
      </c>
      <c r="C688" s="7">
        <f t="shared" si="54"/>
        <v>16239.08</v>
      </c>
      <c r="D688" s="7">
        <f t="shared" si="53"/>
        <v>23620.48</v>
      </c>
      <c r="E688" s="8">
        <f t="shared" si="50"/>
        <v>335115.56</v>
      </c>
      <c r="F688" s="9">
        <f t="shared" si="51"/>
        <v>0.48497186685962373</v>
      </c>
    </row>
    <row r="689" spans="1:6">
      <c r="A689" s="7">
        <f t="shared" si="52"/>
        <v>692000</v>
      </c>
      <c r="B689" s="7">
        <v>295706</v>
      </c>
      <c r="C689" s="7">
        <f t="shared" si="54"/>
        <v>16263.83</v>
      </c>
      <c r="D689" s="7">
        <f t="shared" si="53"/>
        <v>23656.48</v>
      </c>
      <c r="E689" s="8">
        <f t="shared" si="50"/>
        <v>335626.31</v>
      </c>
      <c r="F689" s="9">
        <f t="shared" si="51"/>
        <v>0.48500911849710981</v>
      </c>
    </row>
    <row r="690" spans="1:6">
      <c r="A690" s="7">
        <f t="shared" si="52"/>
        <v>693000</v>
      </c>
      <c r="B690" s="7">
        <v>296156</v>
      </c>
      <c r="C690" s="7">
        <f t="shared" si="54"/>
        <v>16288.58</v>
      </c>
      <c r="D690" s="7">
        <f t="shared" si="53"/>
        <v>23692.48</v>
      </c>
      <c r="E690" s="8">
        <f t="shared" si="50"/>
        <v>336137.06</v>
      </c>
      <c r="F690" s="9">
        <f t="shared" si="51"/>
        <v>0.4850462626262626</v>
      </c>
    </row>
    <row r="691" spans="1:6">
      <c r="A691" s="7">
        <f t="shared" si="52"/>
        <v>694000</v>
      </c>
      <c r="B691" s="7">
        <v>296606</v>
      </c>
      <c r="C691" s="7">
        <f t="shared" si="54"/>
        <v>16313.33</v>
      </c>
      <c r="D691" s="7">
        <f t="shared" si="53"/>
        <v>23728.48</v>
      </c>
      <c r="E691" s="8">
        <f t="shared" si="50"/>
        <v>336647.81</v>
      </c>
      <c r="F691" s="9">
        <f t="shared" si="51"/>
        <v>0.48508329971181557</v>
      </c>
    </row>
    <row r="692" spans="1:6">
      <c r="A692" s="7">
        <f t="shared" si="52"/>
        <v>695000</v>
      </c>
      <c r="B692" s="7">
        <v>297056</v>
      </c>
      <c r="C692" s="7">
        <f t="shared" si="54"/>
        <v>16338.08</v>
      </c>
      <c r="D692" s="7">
        <f t="shared" si="53"/>
        <v>23764.48</v>
      </c>
      <c r="E692" s="8">
        <f t="shared" si="50"/>
        <v>337158.56</v>
      </c>
      <c r="F692" s="9">
        <f t="shared" si="51"/>
        <v>0.48512023021582734</v>
      </c>
    </row>
    <row r="693" spans="1:6">
      <c r="A693" s="7">
        <f t="shared" si="52"/>
        <v>696000</v>
      </c>
      <c r="B693" s="7">
        <v>297506</v>
      </c>
      <c r="C693" s="7">
        <f t="shared" si="54"/>
        <v>16362.83</v>
      </c>
      <c r="D693" s="7">
        <f t="shared" si="53"/>
        <v>23800.48</v>
      </c>
      <c r="E693" s="8">
        <f t="shared" si="50"/>
        <v>337669.31</v>
      </c>
      <c r="F693" s="9">
        <f t="shared" si="51"/>
        <v>0.48515705459770114</v>
      </c>
    </row>
    <row r="694" spans="1:6">
      <c r="A694" s="7">
        <f t="shared" si="52"/>
        <v>697000</v>
      </c>
      <c r="B694" s="7">
        <v>297956</v>
      </c>
      <c r="C694" s="7">
        <f t="shared" si="54"/>
        <v>16387.580000000002</v>
      </c>
      <c r="D694" s="7">
        <f t="shared" si="53"/>
        <v>23836.48</v>
      </c>
      <c r="E694" s="8">
        <f t="shared" si="50"/>
        <v>338180.06</v>
      </c>
      <c r="F694" s="9">
        <f t="shared" si="51"/>
        <v>0.48519377331420371</v>
      </c>
    </row>
    <row r="695" spans="1:6">
      <c r="A695" s="7">
        <f t="shared" si="52"/>
        <v>698000</v>
      </c>
      <c r="B695" s="7">
        <v>298406</v>
      </c>
      <c r="C695" s="7">
        <f t="shared" si="54"/>
        <v>16412.330000000002</v>
      </c>
      <c r="D695" s="7">
        <f t="shared" si="53"/>
        <v>23872.48</v>
      </c>
      <c r="E695" s="8">
        <f t="shared" si="50"/>
        <v>338690.81</v>
      </c>
      <c r="F695" s="9">
        <f t="shared" si="51"/>
        <v>0.48523038681948422</v>
      </c>
    </row>
    <row r="696" spans="1:6">
      <c r="A696" s="7">
        <f t="shared" si="52"/>
        <v>699000</v>
      </c>
      <c r="B696" s="7">
        <v>298856</v>
      </c>
      <c r="C696" s="7">
        <f t="shared" si="54"/>
        <v>16437.080000000002</v>
      </c>
      <c r="D696" s="7">
        <f t="shared" si="53"/>
        <v>23908.48</v>
      </c>
      <c r="E696" s="8">
        <f t="shared" si="50"/>
        <v>339201.56</v>
      </c>
      <c r="F696" s="9">
        <f t="shared" si="51"/>
        <v>0.485266895565093</v>
      </c>
    </row>
    <row r="697" spans="1:6">
      <c r="A697" s="7">
        <f t="shared" si="52"/>
        <v>700000</v>
      </c>
      <c r="B697" s="7">
        <v>299306</v>
      </c>
      <c r="C697" s="7">
        <f t="shared" si="54"/>
        <v>16461.830000000002</v>
      </c>
      <c r="D697" s="7">
        <f t="shared" si="53"/>
        <v>23944.48</v>
      </c>
      <c r="E697" s="8">
        <f t="shared" si="50"/>
        <v>339712.31</v>
      </c>
      <c r="F697" s="9">
        <f t="shared" si="51"/>
        <v>0.48530329999999999</v>
      </c>
    </row>
  </sheetData>
  <hyperlinks>
    <hyperlink ref="H1" location="Navigation!A1" display="=Navigation!$A$1"/>
  </hyperlinks>
  <pageMargins left="0.78740157480314965" right="0.19685039370078741" top="0.39370078740157483" bottom="0.19685039370078741" header="0.51181102362204722" footer="0.51181102362204722"/>
  <pageSetup paperSize="9" scale="63" fitToHeight="8" orientation="portrait" horizontalDpi="4294967293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5"/>
  <sheetViews>
    <sheetView showGridLines="0" zoomScale="90" zoomScaleNormal="90" workbookViewId="0">
      <selection activeCell="AC43" sqref="AC43"/>
    </sheetView>
  </sheetViews>
  <sheetFormatPr baseColWidth="10" defaultRowHeight="14"/>
  <cols>
    <col min="3" max="5" width="12.1796875" customWidth="1"/>
    <col min="6" max="6" width="1.453125" customWidth="1"/>
    <col min="8" max="8" width="4.54296875" customWidth="1"/>
    <col min="9" max="9" width="2.54296875" customWidth="1"/>
    <col min="10" max="14" width="0" hidden="1" customWidth="1"/>
    <col min="15" max="15" width="13.90625" hidden="1" customWidth="1"/>
    <col min="16" max="16" width="1.6328125" hidden="1" customWidth="1"/>
    <col min="17" max="22" width="0" hidden="1" customWidth="1"/>
    <col min="23" max="23" width="2" hidden="1" customWidth="1"/>
    <col min="24" max="24" width="0" hidden="1" customWidth="1"/>
    <col min="25" max="25" width="3.81640625" customWidth="1"/>
    <col min="26" max="26" width="1.36328125" customWidth="1"/>
    <col min="27" max="29" width="12.1796875" customWidth="1"/>
    <col min="31" max="31" width="23.81640625" customWidth="1"/>
  </cols>
  <sheetData>
    <row r="1" spans="1:31" ht="18" thickBot="1">
      <c r="A1" s="31" t="s">
        <v>463</v>
      </c>
      <c r="AE1" s="92" t="str">
        <f>Navigation!$A$1</f>
        <v>Death &amp; Taxes</v>
      </c>
    </row>
    <row r="3" spans="1:31">
      <c r="A3" s="31" t="s">
        <v>477</v>
      </c>
    </row>
    <row r="4" spans="1:31">
      <c r="A4" s="31"/>
    </row>
    <row r="5" spans="1:31" ht="42">
      <c r="J5" s="29" t="s">
        <v>305</v>
      </c>
      <c r="K5" s="29" t="s">
        <v>306</v>
      </c>
      <c r="L5" s="29" t="s">
        <v>292</v>
      </c>
      <c r="M5" s="29" t="s">
        <v>543</v>
      </c>
      <c r="N5" s="29" t="s">
        <v>544</v>
      </c>
      <c r="O5" s="35" t="s">
        <v>307</v>
      </c>
      <c r="Q5" s="29" t="s">
        <v>305</v>
      </c>
      <c r="R5" s="29" t="s">
        <v>302</v>
      </c>
      <c r="S5" s="29" t="s">
        <v>308</v>
      </c>
      <c r="T5" s="29" t="s">
        <v>543</v>
      </c>
      <c r="U5" s="29" t="s">
        <v>544</v>
      </c>
      <c r="V5" s="35" t="s">
        <v>309</v>
      </c>
      <c r="X5" s="29" t="s">
        <v>317</v>
      </c>
      <c r="AA5" s="14">
        <f>-B7</f>
        <v>160000</v>
      </c>
      <c r="AB5" s="14">
        <f>DATA!C51</f>
        <v>120000</v>
      </c>
      <c r="AC5" s="14"/>
    </row>
    <row r="6" spans="1:31">
      <c r="B6" s="15" t="s">
        <v>301</v>
      </c>
      <c r="C6" s="15" t="s">
        <v>302</v>
      </c>
      <c r="D6" s="15" t="s">
        <v>303</v>
      </c>
      <c r="E6" s="15" t="s">
        <v>304</v>
      </c>
      <c r="O6" s="31"/>
      <c r="V6" s="31"/>
      <c r="AA6" s="15" t="s">
        <v>332</v>
      </c>
      <c r="AB6" s="15" t="s">
        <v>333</v>
      </c>
      <c r="AC6" s="15" t="s">
        <v>334</v>
      </c>
    </row>
    <row r="7" spans="1:31">
      <c r="A7" s="28">
        <f>DATA!C10</f>
        <v>1990</v>
      </c>
      <c r="B7" s="14">
        <f>-DATA!C33</f>
        <v>-160000</v>
      </c>
      <c r="C7" s="14">
        <f>DATA!C$38*12</f>
        <v>17065.333333333332</v>
      </c>
      <c r="D7" s="14">
        <f>B7*G7</f>
        <v>-15465.333333333334</v>
      </c>
      <c r="E7" s="14">
        <f>C7+D7</f>
        <v>1599.9999999999982</v>
      </c>
      <c r="G7" s="27">
        <f>IF(B7&gt;=0,0,VLOOKUP(A7,Zins!A:C,3))</f>
        <v>9.6658333333333332E-2</v>
      </c>
      <c r="H7">
        <v>1</v>
      </c>
      <c r="J7" s="14">
        <f>DATA!C$41</f>
        <v>4200</v>
      </c>
      <c r="K7" s="14">
        <f>D7</f>
        <v>-15465.333333333334</v>
      </c>
      <c r="L7" s="14">
        <f>-DATA!C$46</f>
        <v>-3400</v>
      </c>
      <c r="M7" s="14">
        <f>-DATA!C$42</f>
        <v>-600</v>
      </c>
      <c r="N7" s="14">
        <f>-DATA!C$43</f>
        <v>-1200</v>
      </c>
      <c r="O7" s="36">
        <f>SUM(J7:N7)</f>
        <v>-16465.333333333336</v>
      </c>
      <c r="Q7" s="14">
        <f>J7</f>
        <v>4200</v>
      </c>
      <c r="R7" s="14">
        <f>-C7</f>
        <v>-17065.333333333332</v>
      </c>
      <c r="S7" s="14">
        <f>-DATA!C$44</f>
        <v>-600</v>
      </c>
      <c r="T7" s="14">
        <f>M7</f>
        <v>-600</v>
      </c>
      <c r="U7" s="14">
        <f>N7</f>
        <v>-1200</v>
      </c>
      <c r="V7" s="36">
        <f>SUM(Q7:U7)</f>
        <v>-15265.333333333332</v>
      </c>
      <c r="X7" s="14">
        <f>V7-O7</f>
        <v>1200.0000000000036</v>
      </c>
      <c r="AA7" s="14">
        <f>E7</f>
        <v>1599.9999999999982</v>
      </c>
      <c r="AB7" s="14">
        <f>AA7/AA$5*AB$5</f>
        <v>1199.9999999999986</v>
      </c>
      <c r="AC7" s="14">
        <f>AB7-AA7</f>
        <v>-399.99999999999955</v>
      </c>
    </row>
    <row r="8" spans="1:31">
      <c r="A8" s="15">
        <f t="shared" ref="A8:A36" si="0">A7+1</f>
        <v>1991</v>
      </c>
      <c r="B8" s="14">
        <f>B7+E7</f>
        <v>-158400</v>
      </c>
      <c r="C8" s="14">
        <f>IF(E7&gt;-B7,0,C7)</f>
        <v>17065.333333333332</v>
      </c>
      <c r="D8" s="14">
        <f t="shared" ref="D8:D16" si="1">B8*G8</f>
        <v>-15310.68</v>
      </c>
      <c r="E8" s="14">
        <f t="shared" ref="E8:E16" si="2">C8+D8</f>
        <v>1754.6533333333318</v>
      </c>
      <c r="G8" s="26">
        <f>G7</f>
        <v>9.6658333333333332E-2</v>
      </c>
      <c r="H8">
        <v>2</v>
      </c>
      <c r="J8" s="14">
        <f>(J7*(1+DATA!G$41))</f>
        <v>4242</v>
      </c>
      <c r="K8" s="14">
        <f t="shared" ref="K8:K36" si="3">D8</f>
        <v>-15310.68</v>
      </c>
      <c r="L8" s="14">
        <f>-DATA!C$46</f>
        <v>-3400</v>
      </c>
      <c r="M8" s="14">
        <f>(M7*(1+DATA!$G$42))</f>
        <v>-606</v>
      </c>
      <c r="N8" s="14">
        <f>(N7*(1+DATA!$G$43))</f>
        <v>-1212</v>
      </c>
      <c r="O8" s="36">
        <f t="shared" ref="O8:O36" si="4">SUM(J8:N8)</f>
        <v>-16286.68</v>
      </c>
      <c r="Q8" s="14">
        <f t="shared" ref="Q8:Q36" si="5">J8</f>
        <v>4242</v>
      </c>
      <c r="R8" s="14">
        <f t="shared" ref="R8:R36" si="6">-C8</f>
        <v>-17065.333333333332</v>
      </c>
      <c r="S8" s="14">
        <f>(S7*(1+DATA!$G$44))</f>
        <v>-600</v>
      </c>
      <c r="T8" s="14">
        <f t="shared" ref="T8:U36" si="7">M8</f>
        <v>-606</v>
      </c>
      <c r="U8" s="14">
        <f t="shared" si="7"/>
        <v>-1212</v>
      </c>
      <c r="V8" s="36">
        <f t="shared" ref="V8:V36" si="8">SUM(Q8:U8)</f>
        <v>-15241.333333333332</v>
      </c>
      <c r="X8" s="14">
        <f t="shared" ref="X8:X36" si="9">V8-O8</f>
        <v>1045.3466666666682</v>
      </c>
      <c r="AA8" s="14">
        <f>SUM(E$7:E8)</f>
        <v>3354.65333333333</v>
      </c>
      <c r="AB8" s="14">
        <f t="shared" ref="AB8:AB36" si="10">AA8/AA$5*AB$5</f>
        <v>2515.9899999999975</v>
      </c>
      <c r="AC8" s="14">
        <f t="shared" ref="AC8:AC36" si="11">AB8-AA8</f>
        <v>-838.6633333333325</v>
      </c>
    </row>
    <row r="9" spans="1:31">
      <c r="A9" s="15">
        <f t="shared" si="0"/>
        <v>1992</v>
      </c>
      <c r="B9" s="14">
        <f>IF(E8&gt;=-B8,0,B8+E8)</f>
        <v>-156645.34666666668</v>
      </c>
      <c r="C9" s="14">
        <f t="shared" ref="C9:C36" si="12">IF(E8&gt;-B8,0,C8)</f>
        <v>17065.333333333332</v>
      </c>
      <c r="D9" s="14">
        <f t="shared" si="1"/>
        <v>-15141.078133222223</v>
      </c>
      <c r="E9" s="14">
        <f t="shared" si="2"/>
        <v>1924.2552001111089</v>
      </c>
      <c r="G9" s="26">
        <f t="shared" ref="G9:G26" si="13">G8</f>
        <v>9.6658333333333332E-2</v>
      </c>
      <c r="H9">
        <v>3</v>
      </c>
      <c r="J9" s="14">
        <f>(J8*(1+DATA!G$41))</f>
        <v>4284.42</v>
      </c>
      <c r="K9" s="14">
        <f t="shared" si="3"/>
        <v>-15141.078133222223</v>
      </c>
      <c r="L9" s="14">
        <f>-DATA!C$46</f>
        <v>-3400</v>
      </c>
      <c r="M9" s="14">
        <f>(M8*(1+DATA!$G$42))</f>
        <v>-612.06000000000006</v>
      </c>
      <c r="N9" s="14">
        <f>(N8*(1+DATA!$G$43))</f>
        <v>-1224.1200000000001</v>
      </c>
      <c r="O9" s="36">
        <f t="shared" si="4"/>
        <v>-16092.838133222223</v>
      </c>
      <c r="Q9" s="14">
        <f t="shared" si="5"/>
        <v>4284.42</v>
      </c>
      <c r="R9" s="14">
        <f t="shared" si="6"/>
        <v>-17065.333333333332</v>
      </c>
      <c r="S9" s="14">
        <f>(S8*(1+DATA!$G$44))</f>
        <v>-600</v>
      </c>
      <c r="T9" s="14">
        <f t="shared" si="7"/>
        <v>-612.06000000000006</v>
      </c>
      <c r="U9" s="14">
        <f t="shared" si="7"/>
        <v>-1224.1200000000001</v>
      </c>
      <c r="V9" s="36">
        <f t="shared" si="8"/>
        <v>-15217.093333333332</v>
      </c>
      <c r="X9" s="14">
        <f t="shared" si="9"/>
        <v>875.74479988889107</v>
      </c>
      <c r="AA9" s="14">
        <f>SUM(E$7:E9)</f>
        <v>5278.9085334444389</v>
      </c>
      <c r="AB9" s="14">
        <f t="shared" si="10"/>
        <v>3959.1814000833288</v>
      </c>
      <c r="AC9" s="14">
        <f t="shared" si="11"/>
        <v>-1319.7271333611102</v>
      </c>
    </row>
    <row r="10" spans="1:31">
      <c r="A10" s="15">
        <f t="shared" si="0"/>
        <v>1993</v>
      </c>
      <c r="B10" s="14">
        <f t="shared" ref="B10:B36" si="14">IF(E9&gt;=-B9,0,B9+E9)</f>
        <v>-154721.09146655558</v>
      </c>
      <c r="C10" s="14">
        <f t="shared" si="12"/>
        <v>17065.333333333332</v>
      </c>
      <c r="D10" s="14">
        <f t="shared" si="1"/>
        <v>-14955.082832671484</v>
      </c>
      <c r="E10" s="14">
        <f t="shared" si="2"/>
        <v>2110.2505006618485</v>
      </c>
      <c r="G10" s="26">
        <f t="shared" si="13"/>
        <v>9.6658333333333332E-2</v>
      </c>
      <c r="H10">
        <v>4</v>
      </c>
      <c r="J10" s="14">
        <f>(J9*(1+DATA!G$41))</f>
        <v>4327.2642000000005</v>
      </c>
      <c r="K10" s="14">
        <f t="shared" si="3"/>
        <v>-14955.082832671484</v>
      </c>
      <c r="L10" s="14">
        <f>-DATA!C$46</f>
        <v>-3400</v>
      </c>
      <c r="M10" s="14">
        <f>(M9*(1+DATA!$G$42))</f>
        <v>-618.18060000000003</v>
      </c>
      <c r="N10" s="14">
        <f>(N9*(1+DATA!$G$43))</f>
        <v>-1236.3612000000001</v>
      </c>
      <c r="O10" s="36">
        <f t="shared" si="4"/>
        <v>-15882.360432671481</v>
      </c>
      <c r="Q10" s="14">
        <f t="shared" si="5"/>
        <v>4327.2642000000005</v>
      </c>
      <c r="R10" s="14">
        <f t="shared" si="6"/>
        <v>-17065.333333333332</v>
      </c>
      <c r="S10" s="14">
        <f>(S9*(1+DATA!$G$44))</f>
        <v>-600</v>
      </c>
      <c r="T10" s="14">
        <f t="shared" si="7"/>
        <v>-618.18060000000003</v>
      </c>
      <c r="U10" s="14">
        <f t="shared" si="7"/>
        <v>-1236.3612000000001</v>
      </c>
      <c r="V10" s="36">
        <f t="shared" si="8"/>
        <v>-15192.61093333333</v>
      </c>
      <c r="X10" s="14">
        <f t="shared" si="9"/>
        <v>689.74949933815151</v>
      </c>
      <c r="AA10" s="14">
        <f>SUM(E$7:E10)</f>
        <v>7389.1590341062874</v>
      </c>
      <c r="AB10" s="14">
        <f t="shared" si="10"/>
        <v>5541.8692755797156</v>
      </c>
      <c r="AC10" s="14">
        <f t="shared" si="11"/>
        <v>-1847.2897585265719</v>
      </c>
    </row>
    <row r="11" spans="1:31">
      <c r="A11" s="15">
        <f t="shared" si="0"/>
        <v>1994</v>
      </c>
      <c r="B11" s="14">
        <f t="shared" si="14"/>
        <v>-152610.84096589373</v>
      </c>
      <c r="C11" s="14">
        <f t="shared" si="12"/>
        <v>17065.333333333332</v>
      </c>
      <c r="D11" s="14">
        <f t="shared" si="1"/>
        <v>-14751.109536361679</v>
      </c>
      <c r="E11" s="14">
        <f t="shared" si="2"/>
        <v>2314.2237969716534</v>
      </c>
      <c r="G11" s="26">
        <f t="shared" si="13"/>
        <v>9.6658333333333332E-2</v>
      </c>
      <c r="H11">
        <v>5</v>
      </c>
      <c r="J11" s="14">
        <f>(J10*(1+DATA!G$41))</f>
        <v>4370.5368420000004</v>
      </c>
      <c r="K11" s="14">
        <f t="shared" si="3"/>
        <v>-14751.109536361679</v>
      </c>
      <c r="L11" s="14">
        <f>-DATA!C$46</f>
        <v>-3400</v>
      </c>
      <c r="M11" s="14">
        <f>(M10*(1+DATA!$G$42))</f>
        <v>-624.36240600000008</v>
      </c>
      <c r="N11" s="14">
        <f>(N10*(1+DATA!$G$43))</f>
        <v>-1248.7248120000002</v>
      </c>
      <c r="O11" s="36">
        <f t="shared" si="4"/>
        <v>-15653.65991236168</v>
      </c>
      <c r="Q11" s="14">
        <f t="shared" si="5"/>
        <v>4370.5368420000004</v>
      </c>
      <c r="R11" s="14">
        <f t="shared" si="6"/>
        <v>-17065.333333333332</v>
      </c>
      <c r="S11" s="14">
        <f>(S10*(1+DATA!$G$44))</f>
        <v>-600</v>
      </c>
      <c r="T11" s="14">
        <f t="shared" si="7"/>
        <v>-624.36240600000008</v>
      </c>
      <c r="U11" s="14">
        <f t="shared" si="7"/>
        <v>-1248.7248120000002</v>
      </c>
      <c r="V11" s="36">
        <f t="shared" si="8"/>
        <v>-15167.883709333331</v>
      </c>
      <c r="X11" s="14">
        <f t="shared" si="9"/>
        <v>485.77620302834839</v>
      </c>
      <c r="AA11" s="14">
        <f>SUM(E$7:E11)</f>
        <v>9703.3828310779409</v>
      </c>
      <c r="AB11" s="14">
        <f t="shared" si="10"/>
        <v>7277.5371233084561</v>
      </c>
      <c r="AC11" s="14">
        <f t="shared" si="11"/>
        <v>-2425.8457077694848</v>
      </c>
    </row>
    <row r="12" spans="1:31">
      <c r="A12" s="15">
        <f t="shared" si="0"/>
        <v>1995</v>
      </c>
      <c r="B12" s="14">
        <f t="shared" si="14"/>
        <v>-150296.61716892206</v>
      </c>
      <c r="C12" s="14">
        <f t="shared" si="12"/>
        <v>17065.333333333332</v>
      </c>
      <c r="D12" s="14">
        <f t="shared" si="1"/>
        <v>-14527.420521186059</v>
      </c>
      <c r="E12" s="14">
        <f t="shared" si="2"/>
        <v>2537.9128121472731</v>
      </c>
      <c r="G12" s="26">
        <f t="shared" si="13"/>
        <v>9.6658333333333332E-2</v>
      </c>
      <c r="H12">
        <v>6</v>
      </c>
      <c r="J12" s="14">
        <f>(J11*(1+DATA!G$41))</f>
        <v>4414.2422104200004</v>
      </c>
      <c r="K12" s="14">
        <f t="shared" si="3"/>
        <v>-14527.420521186059</v>
      </c>
      <c r="L12" s="14">
        <f>-DATA!C$46</f>
        <v>-3400</v>
      </c>
      <c r="M12" s="14">
        <f>(M11*(1+DATA!$G$42))</f>
        <v>-630.60603006000008</v>
      </c>
      <c r="N12" s="14">
        <f>(N11*(1+DATA!$G$43))</f>
        <v>-1261.2120601200002</v>
      </c>
      <c r="O12" s="36">
        <f t="shared" si="4"/>
        <v>-15404.99640094606</v>
      </c>
      <c r="Q12" s="14">
        <f t="shared" si="5"/>
        <v>4414.2422104200004</v>
      </c>
      <c r="R12" s="14">
        <f t="shared" si="6"/>
        <v>-17065.333333333332</v>
      </c>
      <c r="S12" s="14">
        <f>(S11*(1+DATA!$G$44))</f>
        <v>-600</v>
      </c>
      <c r="T12" s="14">
        <f t="shared" si="7"/>
        <v>-630.60603006000008</v>
      </c>
      <c r="U12" s="14">
        <f t="shared" si="7"/>
        <v>-1261.2120601200002</v>
      </c>
      <c r="V12" s="36">
        <f t="shared" si="8"/>
        <v>-15142.909213093331</v>
      </c>
      <c r="X12" s="14">
        <f t="shared" si="9"/>
        <v>262.08718785272868</v>
      </c>
      <c r="AA12" s="14">
        <f>SUM(E$7:E12)</f>
        <v>12241.295643225214</v>
      </c>
      <c r="AB12" s="14">
        <f t="shared" si="10"/>
        <v>9180.9717324189114</v>
      </c>
      <c r="AC12" s="14">
        <f t="shared" si="11"/>
        <v>-3060.3239108063026</v>
      </c>
    </row>
    <row r="13" spans="1:31">
      <c r="A13" s="15">
        <f t="shared" si="0"/>
        <v>1996</v>
      </c>
      <c r="B13" s="14">
        <f t="shared" si="14"/>
        <v>-147758.7043567748</v>
      </c>
      <c r="C13" s="14">
        <f t="shared" si="12"/>
        <v>17065.333333333332</v>
      </c>
      <c r="D13" s="14">
        <f t="shared" si="1"/>
        <v>-14282.110098618592</v>
      </c>
      <c r="E13" s="14">
        <f t="shared" si="2"/>
        <v>2783.2232347147401</v>
      </c>
      <c r="G13" s="26">
        <f t="shared" si="13"/>
        <v>9.6658333333333332E-2</v>
      </c>
      <c r="H13">
        <v>7</v>
      </c>
      <c r="J13" s="14">
        <f>(J12*(1+DATA!G$41))</f>
        <v>4458.3846325242002</v>
      </c>
      <c r="K13" s="14">
        <f t="shared" si="3"/>
        <v>-14282.110098618592</v>
      </c>
      <c r="L13" s="14">
        <f>-DATA!C$46</f>
        <v>-3400</v>
      </c>
      <c r="M13" s="14">
        <f>(M12*(1+DATA!$G$42))</f>
        <v>-636.91209036060013</v>
      </c>
      <c r="N13" s="14">
        <f>(N12*(1+DATA!$G$43))</f>
        <v>-1273.8241807212003</v>
      </c>
      <c r="O13" s="36">
        <f t="shared" si="4"/>
        <v>-15134.461737176191</v>
      </c>
      <c r="Q13" s="14">
        <f t="shared" si="5"/>
        <v>4458.3846325242002</v>
      </c>
      <c r="R13" s="14">
        <f t="shared" si="6"/>
        <v>-17065.333333333332</v>
      </c>
      <c r="S13" s="14">
        <f>(S12*(1+DATA!$G$44))</f>
        <v>-600</v>
      </c>
      <c r="T13" s="14">
        <f t="shared" si="7"/>
        <v>-636.91209036060013</v>
      </c>
      <c r="U13" s="14">
        <f t="shared" si="7"/>
        <v>-1273.8241807212003</v>
      </c>
      <c r="V13" s="36">
        <f t="shared" si="8"/>
        <v>-15117.684971890931</v>
      </c>
      <c r="X13" s="14">
        <f t="shared" si="9"/>
        <v>16.776765285259899</v>
      </c>
      <c r="AA13" s="14">
        <f>SUM(E$7:E13)</f>
        <v>15024.518877939954</v>
      </c>
      <c r="AB13" s="14">
        <f t="shared" si="10"/>
        <v>11268.389158454966</v>
      </c>
      <c r="AC13" s="14">
        <f t="shared" si="11"/>
        <v>-3756.1297194849885</v>
      </c>
    </row>
    <row r="14" spans="1:31">
      <c r="A14" s="15">
        <f t="shared" si="0"/>
        <v>1997</v>
      </c>
      <c r="B14" s="14">
        <f t="shared" si="14"/>
        <v>-144975.48112206007</v>
      </c>
      <c r="C14" s="14">
        <f t="shared" si="12"/>
        <v>17065.333333333332</v>
      </c>
      <c r="D14" s="14">
        <f t="shared" si="1"/>
        <v>-14013.088379456456</v>
      </c>
      <c r="E14" s="14">
        <f t="shared" si="2"/>
        <v>3052.244953876876</v>
      </c>
      <c r="G14" s="26">
        <f t="shared" si="13"/>
        <v>9.6658333333333332E-2</v>
      </c>
      <c r="H14">
        <v>8</v>
      </c>
      <c r="J14" s="14">
        <f>(J13*(1+DATA!G$41))</f>
        <v>4502.9684788494424</v>
      </c>
      <c r="K14" s="14">
        <f t="shared" si="3"/>
        <v>-14013.088379456456</v>
      </c>
      <c r="L14" s="14">
        <f>-DATA!C$46</f>
        <v>-3400</v>
      </c>
      <c r="M14" s="14">
        <f>(M13*(1+DATA!$G$42))</f>
        <v>-643.28121126420615</v>
      </c>
      <c r="N14" s="14">
        <f>(N13*(1+DATA!$G$43))</f>
        <v>-1286.5624225284123</v>
      </c>
      <c r="O14" s="36">
        <f t="shared" si="4"/>
        <v>-14839.963534399631</v>
      </c>
      <c r="Q14" s="14">
        <f t="shared" si="5"/>
        <v>4502.9684788494424</v>
      </c>
      <c r="R14" s="14">
        <f t="shared" si="6"/>
        <v>-17065.333333333332</v>
      </c>
      <c r="S14" s="14">
        <f>(S13*(1+DATA!$G$44))</f>
        <v>-600</v>
      </c>
      <c r="T14" s="14">
        <f t="shared" si="7"/>
        <v>-643.28121126420615</v>
      </c>
      <c r="U14" s="14">
        <f t="shared" si="7"/>
        <v>-1286.5624225284123</v>
      </c>
      <c r="V14" s="36">
        <f t="shared" si="8"/>
        <v>-15092.208488276508</v>
      </c>
      <c r="X14" s="14">
        <f t="shared" si="9"/>
        <v>-252.24495387687784</v>
      </c>
      <c r="AA14" s="14">
        <f>SUM(E$7:E14)</f>
        <v>18076.763831816832</v>
      </c>
      <c r="AB14" s="14">
        <f t="shared" si="10"/>
        <v>13557.572873862624</v>
      </c>
      <c r="AC14" s="14">
        <f t="shared" si="11"/>
        <v>-4519.190957954208</v>
      </c>
    </row>
    <row r="15" spans="1:31">
      <c r="A15" s="15">
        <f t="shared" si="0"/>
        <v>1998</v>
      </c>
      <c r="B15" s="14">
        <f t="shared" si="14"/>
        <v>-141923.23616818318</v>
      </c>
      <c r="C15" s="14">
        <f t="shared" si="12"/>
        <v>17065.333333333332</v>
      </c>
      <c r="D15" s="14">
        <f t="shared" si="1"/>
        <v>-13718.06346928964</v>
      </c>
      <c r="E15" s="14">
        <f t="shared" si="2"/>
        <v>3347.269864043692</v>
      </c>
      <c r="G15" s="26">
        <f t="shared" si="13"/>
        <v>9.6658333333333332E-2</v>
      </c>
      <c r="H15">
        <v>9</v>
      </c>
      <c r="J15" s="14">
        <f>(J14*(1+DATA!G$41))</f>
        <v>4547.9981636379371</v>
      </c>
      <c r="K15" s="14">
        <f t="shared" si="3"/>
        <v>-13718.06346928964</v>
      </c>
      <c r="L15" s="14">
        <f>-DATA!C$46</f>
        <v>-3400</v>
      </c>
      <c r="M15" s="14">
        <f>(M14*(1+DATA!$G$42))</f>
        <v>-649.71402337684822</v>
      </c>
      <c r="N15" s="14">
        <f>(N14*(1+DATA!$G$43))</f>
        <v>-1299.4280467536964</v>
      </c>
      <c r="O15" s="36">
        <f t="shared" si="4"/>
        <v>-14519.207375782247</v>
      </c>
      <c r="Q15" s="14">
        <f t="shared" si="5"/>
        <v>4547.9981636379371</v>
      </c>
      <c r="R15" s="14">
        <f t="shared" si="6"/>
        <v>-17065.333333333332</v>
      </c>
      <c r="S15" s="14">
        <f>(S14*(1+DATA!$G$44))</f>
        <v>-600</v>
      </c>
      <c r="T15" s="14">
        <f t="shared" si="7"/>
        <v>-649.71402337684822</v>
      </c>
      <c r="U15" s="14">
        <f t="shared" si="7"/>
        <v>-1299.4280467536964</v>
      </c>
      <c r="V15" s="36">
        <f t="shared" si="8"/>
        <v>-15066.477239825937</v>
      </c>
      <c r="X15" s="14">
        <f t="shared" si="9"/>
        <v>-547.26986404369018</v>
      </c>
      <c r="AA15" s="14">
        <f>SUM(E$7:E15)</f>
        <v>21424.033695860526</v>
      </c>
      <c r="AB15" s="14">
        <f t="shared" si="10"/>
        <v>16068.025271895396</v>
      </c>
      <c r="AC15" s="14">
        <f t="shared" si="11"/>
        <v>-5356.0084239651296</v>
      </c>
    </row>
    <row r="16" spans="1:31">
      <c r="A16" s="15">
        <f t="shared" si="0"/>
        <v>1999</v>
      </c>
      <c r="B16" s="14">
        <f t="shared" si="14"/>
        <v>-138575.9663041395</v>
      </c>
      <c r="C16" s="14">
        <f t="shared" si="12"/>
        <v>17065.333333333332</v>
      </c>
      <c r="D16" s="14">
        <f t="shared" si="1"/>
        <v>-13394.521943014282</v>
      </c>
      <c r="E16" s="14">
        <f t="shared" si="2"/>
        <v>3670.8113903190497</v>
      </c>
      <c r="G16" s="26">
        <f t="shared" si="13"/>
        <v>9.6658333333333332E-2</v>
      </c>
      <c r="H16">
        <v>10</v>
      </c>
      <c r="J16" s="14">
        <f>(J15*(1+DATA!G$41))</f>
        <v>4593.4781452743164</v>
      </c>
      <c r="K16" s="14">
        <f t="shared" si="3"/>
        <v>-13394.521943014282</v>
      </c>
      <c r="L16" s="14">
        <f>-DATA!C$46</f>
        <v>-3400</v>
      </c>
      <c r="M16" s="14">
        <f>(M15*(1+DATA!$G$42))</f>
        <v>-656.21116361061672</v>
      </c>
      <c r="N16" s="14">
        <f>(N15*(1+DATA!$G$43))</f>
        <v>-1312.4223272212334</v>
      </c>
      <c r="O16" s="36">
        <f t="shared" si="4"/>
        <v>-14169.677288571816</v>
      </c>
      <c r="Q16" s="14">
        <f t="shared" si="5"/>
        <v>4593.4781452743164</v>
      </c>
      <c r="R16" s="14">
        <f t="shared" si="6"/>
        <v>-17065.333333333332</v>
      </c>
      <c r="S16" s="14">
        <f>(S15*(1+DATA!$G$44))</f>
        <v>-600</v>
      </c>
      <c r="T16" s="14">
        <f t="shared" si="7"/>
        <v>-656.21116361061672</v>
      </c>
      <c r="U16" s="14">
        <f t="shared" si="7"/>
        <v>-1312.4223272212334</v>
      </c>
      <c r="V16" s="36">
        <f t="shared" si="8"/>
        <v>-15040.488678890866</v>
      </c>
      <c r="X16" s="14">
        <f t="shared" si="9"/>
        <v>-870.81139031904968</v>
      </c>
      <c r="AA16" s="14">
        <f>SUM(E$7:E16)</f>
        <v>25094.845086179575</v>
      </c>
      <c r="AB16" s="14">
        <f t="shared" si="10"/>
        <v>18821.133814634682</v>
      </c>
      <c r="AC16" s="14">
        <f t="shared" si="11"/>
        <v>-6273.711271544893</v>
      </c>
    </row>
    <row r="17" spans="1:29">
      <c r="A17" s="15">
        <f t="shared" si="0"/>
        <v>2000</v>
      </c>
      <c r="B17" s="14">
        <f t="shared" si="14"/>
        <v>-134905.15491382044</v>
      </c>
      <c r="C17" s="14">
        <f t="shared" si="12"/>
        <v>17065.333333333332</v>
      </c>
      <c r="D17" s="14">
        <f t="shared" ref="D17:D36" si="15">B17*G17</f>
        <v>-8979.0622691390327</v>
      </c>
      <c r="E17" s="14">
        <f t="shared" ref="E17:E36" si="16">C17+D17</f>
        <v>8086.2710641942995</v>
      </c>
      <c r="G17" s="27">
        <f>IF(B17&gt;=0,0,VLOOKUP(A17,Zins!A:C,3))</f>
        <v>6.655833333333333E-2</v>
      </c>
      <c r="H17">
        <v>1</v>
      </c>
      <c r="J17" s="14">
        <f>(J16*(1+DATA!G$41))</f>
        <v>4639.4129267270591</v>
      </c>
      <c r="K17" s="14">
        <f t="shared" si="3"/>
        <v>-8979.0622691390327</v>
      </c>
      <c r="L17" s="14">
        <f>-DATA!C$46</f>
        <v>-3400</v>
      </c>
      <c r="M17" s="14">
        <f>(M16*(1+DATA!$G$42))</f>
        <v>-662.77327524672285</v>
      </c>
      <c r="N17" s="14">
        <f>(N16*(1+DATA!$G$43))</f>
        <v>-1325.5465504934457</v>
      </c>
      <c r="O17" s="36">
        <f t="shared" si="4"/>
        <v>-9727.9691681521417</v>
      </c>
      <c r="Q17" s="14">
        <f t="shared" si="5"/>
        <v>4639.4129267270591</v>
      </c>
      <c r="R17" s="14">
        <f t="shared" si="6"/>
        <v>-17065.333333333332</v>
      </c>
      <c r="S17" s="14">
        <f>(S16*(1+DATA!$G$44))</f>
        <v>-600</v>
      </c>
      <c r="T17" s="14">
        <f t="shared" si="7"/>
        <v>-662.77327524672285</v>
      </c>
      <c r="U17" s="14">
        <f t="shared" si="7"/>
        <v>-1325.5465504934457</v>
      </c>
      <c r="V17" s="36">
        <f t="shared" si="8"/>
        <v>-15014.240232346443</v>
      </c>
      <c r="X17" s="14">
        <f t="shared" si="9"/>
        <v>-5286.2710641943013</v>
      </c>
      <c r="AA17" s="14">
        <f>SUM(E$7:E17)</f>
        <v>33181.116150373877</v>
      </c>
      <c r="AB17" s="14">
        <f t="shared" si="10"/>
        <v>24885.837112780409</v>
      </c>
      <c r="AC17" s="14">
        <f t="shared" si="11"/>
        <v>-8295.2790375934674</v>
      </c>
    </row>
    <row r="18" spans="1:29">
      <c r="A18" s="15">
        <f t="shared" si="0"/>
        <v>2001</v>
      </c>
      <c r="B18" s="14">
        <f t="shared" si="14"/>
        <v>-126818.88384962615</v>
      </c>
      <c r="C18" s="14">
        <f t="shared" si="12"/>
        <v>17065.333333333332</v>
      </c>
      <c r="D18" s="14">
        <f t="shared" si="15"/>
        <v>-8440.8535442246994</v>
      </c>
      <c r="E18" s="14">
        <f t="shared" si="16"/>
        <v>8624.4797891086328</v>
      </c>
      <c r="G18" s="27">
        <f t="shared" si="13"/>
        <v>6.655833333333333E-2</v>
      </c>
      <c r="H18">
        <v>2</v>
      </c>
      <c r="J18" s="14">
        <f>(J17*(1+DATA!G$41))</f>
        <v>4685.8070559943299</v>
      </c>
      <c r="K18" s="14">
        <f t="shared" si="3"/>
        <v>-8440.8535442246994</v>
      </c>
      <c r="L18" s="14">
        <f>-DATA!C$46</f>
        <v>-3400</v>
      </c>
      <c r="M18" s="14">
        <f>(M17*(1+DATA!$G$42))</f>
        <v>-669.40100799919003</v>
      </c>
      <c r="N18" s="14">
        <f>(N17*(1+DATA!$G$43))</f>
        <v>-1338.8020159983801</v>
      </c>
      <c r="O18" s="36">
        <f t="shared" si="4"/>
        <v>-9163.2495122279397</v>
      </c>
      <c r="Q18" s="14">
        <f t="shared" si="5"/>
        <v>4685.8070559943299</v>
      </c>
      <c r="R18" s="14">
        <f t="shared" si="6"/>
        <v>-17065.333333333332</v>
      </c>
      <c r="S18" s="14">
        <f>(S17*(1+DATA!$G$44))</f>
        <v>-600</v>
      </c>
      <c r="T18" s="14">
        <f t="shared" si="7"/>
        <v>-669.40100799919003</v>
      </c>
      <c r="U18" s="14">
        <f t="shared" si="7"/>
        <v>-1338.8020159983801</v>
      </c>
      <c r="V18" s="36">
        <f t="shared" si="8"/>
        <v>-14987.729301336572</v>
      </c>
      <c r="X18" s="14">
        <f t="shared" si="9"/>
        <v>-5824.4797891086328</v>
      </c>
      <c r="AA18" s="14">
        <f>SUM(E$7:E18)</f>
        <v>41805.595939482511</v>
      </c>
      <c r="AB18" s="14">
        <f t="shared" si="10"/>
        <v>31354.196954611885</v>
      </c>
      <c r="AC18" s="14">
        <f t="shared" si="11"/>
        <v>-10451.398984870626</v>
      </c>
    </row>
    <row r="19" spans="1:29">
      <c r="A19" s="15">
        <f t="shared" si="0"/>
        <v>2002</v>
      </c>
      <c r="B19" s="14">
        <f t="shared" si="14"/>
        <v>-118194.40406051751</v>
      </c>
      <c r="C19" s="14">
        <f t="shared" si="12"/>
        <v>17065.333333333332</v>
      </c>
      <c r="D19" s="14">
        <f t="shared" si="15"/>
        <v>-7866.8225435946106</v>
      </c>
      <c r="E19" s="14">
        <f t="shared" si="16"/>
        <v>9198.5107897387206</v>
      </c>
      <c r="G19" s="27">
        <f t="shared" si="13"/>
        <v>6.655833333333333E-2</v>
      </c>
      <c r="H19">
        <v>3</v>
      </c>
      <c r="J19" s="14">
        <f>(J18*(1+DATA!G$41))</f>
        <v>4732.6651265542732</v>
      </c>
      <c r="K19" s="14">
        <f t="shared" si="3"/>
        <v>-7866.8225435946106</v>
      </c>
      <c r="L19" s="14">
        <f>-DATA!C$46</f>
        <v>-3400</v>
      </c>
      <c r="M19" s="14">
        <f>(M18*(1+DATA!$G$42))</f>
        <v>-676.09501807918195</v>
      </c>
      <c r="N19" s="14">
        <f>(N18*(1+DATA!$G$43))</f>
        <v>-1352.1900361583639</v>
      </c>
      <c r="O19" s="36">
        <f t="shared" si="4"/>
        <v>-8562.4424712778819</v>
      </c>
      <c r="Q19" s="14">
        <f t="shared" si="5"/>
        <v>4732.6651265542732</v>
      </c>
      <c r="R19" s="14">
        <f t="shared" si="6"/>
        <v>-17065.333333333332</v>
      </c>
      <c r="S19" s="14">
        <f>(S18*(1+DATA!$G$44))</f>
        <v>-600</v>
      </c>
      <c r="T19" s="14">
        <f t="shared" si="7"/>
        <v>-676.09501807918195</v>
      </c>
      <c r="U19" s="14">
        <f t="shared" si="7"/>
        <v>-1352.1900361583639</v>
      </c>
      <c r="V19" s="36">
        <f t="shared" si="8"/>
        <v>-14960.953261016606</v>
      </c>
      <c r="X19" s="14">
        <f t="shared" si="9"/>
        <v>-6398.5107897387243</v>
      </c>
      <c r="AA19" s="14">
        <f>SUM(E$7:E19)</f>
        <v>51004.106729221232</v>
      </c>
      <c r="AB19" s="14">
        <f t="shared" si="10"/>
        <v>38253.080046915929</v>
      </c>
      <c r="AC19" s="14">
        <f t="shared" si="11"/>
        <v>-12751.026682305303</v>
      </c>
    </row>
    <row r="20" spans="1:29">
      <c r="A20" s="15">
        <f t="shared" si="0"/>
        <v>2003</v>
      </c>
      <c r="B20" s="14">
        <f t="shared" si="14"/>
        <v>-108995.89327077879</v>
      </c>
      <c r="C20" s="14">
        <f t="shared" si="12"/>
        <v>17065.333333333332</v>
      </c>
      <c r="D20" s="14">
        <f t="shared" si="15"/>
        <v>-7254.5849962809179</v>
      </c>
      <c r="E20" s="14">
        <f t="shared" si="16"/>
        <v>9810.7483370524133</v>
      </c>
      <c r="G20" s="27">
        <f t="shared" si="13"/>
        <v>6.655833333333333E-2</v>
      </c>
      <c r="H20">
        <v>4</v>
      </c>
      <c r="J20" s="14">
        <f>(J19*(1+DATA!G$41))</f>
        <v>4779.991777819816</v>
      </c>
      <c r="K20" s="14">
        <f t="shared" si="3"/>
        <v>-7254.5849962809179</v>
      </c>
      <c r="L20" s="14">
        <f>-DATA!C$46</f>
        <v>-3400</v>
      </c>
      <c r="M20" s="14">
        <f>(M19*(1+DATA!$G$42))</f>
        <v>-682.85596825997379</v>
      </c>
      <c r="N20" s="14">
        <f>(N19*(1+DATA!$G$43))</f>
        <v>-1365.7119365199476</v>
      </c>
      <c r="O20" s="36">
        <f t="shared" si="4"/>
        <v>-7923.1611232410232</v>
      </c>
      <c r="Q20" s="14">
        <f t="shared" si="5"/>
        <v>4779.991777819816</v>
      </c>
      <c r="R20" s="14">
        <f t="shared" si="6"/>
        <v>-17065.333333333332</v>
      </c>
      <c r="S20" s="14">
        <f>(S19*(1+DATA!$G$44))</f>
        <v>-600</v>
      </c>
      <c r="T20" s="14">
        <f t="shared" si="7"/>
        <v>-682.85596825997379</v>
      </c>
      <c r="U20" s="14">
        <f t="shared" si="7"/>
        <v>-1365.7119365199476</v>
      </c>
      <c r="V20" s="36">
        <f t="shared" si="8"/>
        <v>-14933.909460293436</v>
      </c>
      <c r="X20" s="14">
        <f t="shared" si="9"/>
        <v>-7010.7483370524133</v>
      </c>
      <c r="AA20" s="14">
        <f>SUM(E$7:E20)</f>
        <v>60814.855066273645</v>
      </c>
      <c r="AB20" s="14">
        <f t="shared" si="10"/>
        <v>45611.141299705232</v>
      </c>
      <c r="AC20" s="14">
        <f t="shared" si="11"/>
        <v>-15203.713766568413</v>
      </c>
    </row>
    <row r="21" spans="1:29">
      <c r="A21" s="15">
        <f t="shared" si="0"/>
        <v>2004</v>
      </c>
      <c r="B21" s="14">
        <f t="shared" si="14"/>
        <v>-99185.144933726377</v>
      </c>
      <c r="C21" s="14">
        <f t="shared" si="12"/>
        <v>17065.333333333332</v>
      </c>
      <c r="D21" s="14">
        <f t="shared" si="15"/>
        <v>-6601.5979382139376</v>
      </c>
      <c r="E21" s="14">
        <f t="shared" si="16"/>
        <v>10463.735395119395</v>
      </c>
      <c r="G21" s="27">
        <f t="shared" si="13"/>
        <v>6.655833333333333E-2</v>
      </c>
      <c r="H21">
        <v>5</v>
      </c>
      <c r="J21" s="14">
        <f>(J20*(1+DATA!G$41))</f>
        <v>4827.7916955980145</v>
      </c>
      <c r="K21" s="14">
        <f t="shared" si="3"/>
        <v>-6601.5979382139376</v>
      </c>
      <c r="L21" s="14">
        <f>-DATA!C$46</f>
        <v>-3400</v>
      </c>
      <c r="M21" s="14">
        <f>(M20*(1+DATA!$G$42))</f>
        <v>-689.68452794257348</v>
      </c>
      <c r="N21" s="14">
        <f>(N20*(1+DATA!$G$43))</f>
        <v>-1379.369055885147</v>
      </c>
      <c r="O21" s="36">
        <f t="shared" si="4"/>
        <v>-7242.8598264436432</v>
      </c>
      <c r="Q21" s="14">
        <f t="shared" si="5"/>
        <v>4827.7916955980145</v>
      </c>
      <c r="R21" s="14">
        <f t="shared" si="6"/>
        <v>-17065.333333333332</v>
      </c>
      <c r="S21" s="14">
        <f>(S20*(1+DATA!$G$44))</f>
        <v>-600</v>
      </c>
      <c r="T21" s="14">
        <f t="shared" si="7"/>
        <v>-689.68452794257348</v>
      </c>
      <c r="U21" s="14">
        <f t="shared" si="7"/>
        <v>-1379.369055885147</v>
      </c>
      <c r="V21" s="36">
        <f t="shared" si="8"/>
        <v>-14906.595221563039</v>
      </c>
      <c r="X21" s="14">
        <f t="shared" si="9"/>
        <v>-7663.7353951193954</v>
      </c>
      <c r="AA21" s="14">
        <f>SUM(E$7:E21)</f>
        <v>71278.590461393032</v>
      </c>
      <c r="AB21" s="14">
        <f t="shared" si="10"/>
        <v>53458.942846044774</v>
      </c>
      <c r="AC21" s="14">
        <f t="shared" si="11"/>
        <v>-17819.647615348258</v>
      </c>
    </row>
    <row r="22" spans="1:29">
      <c r="A22" s="15">
        <f t="shared" si="0"/>
        <v>2005</v>
      </c>
      <c r="B22" s="14">
        <f t="shared" si="14"/>
        <v>-88721.409538606982</v>
      </c>
      <c r="C22" s="14">
        <f t="shared" si="12"/>
        <v>17065.333333333332</v>
      </c>
      <c r="D22" s="14">
        <f t="shared" si="15"/>
        <v>-5905.1491498737832</v>
      </c>
      <c r="E22" s="14">
        <f t="shared" si="16"/>
        <v>11160.184183459549</v>
      </c>
      <c r="G22" s="27">
        <f t="shared" si="13"/>
        <v>6.655833333333333E-2</v>
      </c>
      <c r="H22">
        <v>6</v>
      </c>
      <c r="J22" s="14">
        <f>(J21*(1+DATA!G$41))</f>
        <v>4876.0696125539944</v>
      </c>
      <c r="K22" s="14">
        <f t="shared" si="3"/>
        <v>-5905.1491498737832</v>
      </c>
      <c r="L22" s="14">
        <f>-DATA!C$46</f>
        <v>-3400</v>
      </c>
      <c r="M22" s="14">
        <f>(M21*(1+DATA!$G$42))</f>
        <v>-696.58137322199923</v>
      </c>
      <c r="N22" s="14">
        <f>(N21*(1+DATA!$G$43))</f>
        <v>-1393.1627464439985</v>
      </c>
      <c r="O22" s="36">
        <f t="shared" si="4"/>
        <v>-6518.8236569857872</v>
      </c>
      <c r="Q22" s="14">
        <f t="shared" si="5"/>
        <v>4876.0696125539944</v>
      </c>
      <c r="R22" s="14">
        <f t="shared" si="6"/>
        <v>-17065.333333333332</v>
      </c>
      <c r="S22" s="14">
        <f>(S21*(1+DATA!$G$44))</f>
        <v>-600</v>
      </c>
      <c r="T22" s="14">
        <f t="shared" si="7"/>
        <v>-696.58137322199923</v>
      </c>
      <c r="U22" s="14">
        <f t="shared" si="7"/>
        <v>-1393.1627464439985</v>
      </c>
      <c r="V22" s="36">
        <f t="shared" si="8"/>
        <v>-14879.007840445336</v>
      </c>
      <c r="X22" s="14">
        <f t="shared" si="9"/>
        <v>-8360.1841834595489</v>
      </c>
      <c r="AA22" s="14">
        <f>SUM(E$7:E22)</f>
        <v>82438.774644852587</v>
      </c>
      <c r="AB22" s="14">
        <f t="shared" si="10"/>
        <v>61829.08098363944</v>
      </c>
      <c r="AC22" s="14">
        <f t="shared" si="11"/>
        <v>-20609.693661213147</v>
      </c>
    </row>
    <row r="23" spans="1:29">
      <c r="A23" s="15">
        <f t="shared" si="0"/>
        <v>2006</v>
      </c>
      <c r="B23" s="14">
        <f t="shared" si="14"/>
        <v>-77561.225355147428</v>
      </c>
      <c r="C23" s="14">
        <f t="shared" si="12"/>
        <v>17065.333333333332</v>
      </c>
      <c r="D23" s="14">
        <f t="shared" si="15"/>
        <v>-5162.3458909296869</v>
      </c>
      <c r="E23" s="14">
        <f t="shared" si="16"/>
        <v>11902.987442403646</v>
      </c>
      <c r="G23" s="27">
        <f t="shared" si="13"/>
        <v>6.655833333333333E-2</v>
      </c>
      <c r="H23">
        <v>7</v>
      </c>
      <c r="J23" s="14">
        <f>(J22*(1+DATA!G$41))</f>
        <v>4924.830308679534</v>
      </c>
      <c r="K23" s="14">
        <f t="shared" si="3"/>
        <v>-5162.3458909296869</v>
      </c>
      <c r="L23" s="14">
        <f>-DATA!C$46</f>
        <v>-3400</v>
      </c>
      <c r="M23" s="14">
        <f>(M22*(1+DATA!$G$42))</f>
        <v>-703.54718695421923</v>
      </c>
      <c r="N23" s="14">
        <f>(N22*(1+DATA!$G$43))</f>
        <v>-1407.0943739084385</v>
      </c>
      <c r="O23" s="36">
        <f t="shared" si="4"/>
        <v>-5748.1571431128104</v>
      </c>
      <c r="Q23" s="14">
        <f t="shared" si="5"/>
        <v>4924.830308679534</v>
      </c>
      <c r="R23" s="14">
        <f t="shared" si="6"/>
        <v>-17065.333333333332</v>
      </c>
      <c r="S23" s="14">
        <f>(S22*(1+DATA!$G$44))</f>
        <v>-600</v>
      </c>
      <c r="T23" s="14">
        <f t="shared" si="7"/>
        <v>-703.54718695421923</v>
      </c>
      <c r="U23" s="14">
        <f t="shared" si="7"/>
        <v>-1407.0943739084385</v>
      </c>
      <c r="V23" s="36">
        <f t="shared" si="8"/>
        <v>-14851.144585516455</v>
      </c>
      <c r="X23" s="14">
        <f t="shared" si="9"/>
        <v>-9102.9874424036443</v>
      </c>
      <c r="AA23" s="14">
        <f>SUM(E$7:E23)</f>
        <v>94341.76208725624</v>
      </c>
      <c r="AB23" s="14">
        <f t="shared" si="10"/>
        <v>70756.32156544218</v>
      </c>
      <c r="AC23" s="14">
        <f t="shared" si="11"/>
        <v>-23585.44052181406</v>
      </c>
    </row>
    <row r="24" spans="1:29">
      <c r="A24" s="15">
        <f t="shared" si="0"/>
        <v>2007</v>
      </c>
      <c r="B24" s="14">
        <f t="shared" si="14"/>
        <v>-65658.237912743789</v>
      </c>
      <c r="C24" s="14">
        <f t="shared" si="12"/>
        <v>17065.333333333332</v>
      </c>
      <c r="D24" s="14">
        <f t="shared" si="15"/>
        <v>-4370.1028850757048</v>
      </c>
      <c r="E24" s="14">
        <f t="shared" si="16"/>
        <v>12695.230448257627</v>
      </c>
      <c r="G24" s="27">
        <f t="shared" si="13"/>
        <v>6.655833333333333E-2</v>
      </c>
      <c r="H24">
        <v>8</v>
      </c>
      <c r="J24" s="14">
        <f>(J23*(1+DATA!G$41))</f>
        <v>4974.0786117663292</v>
      </c>
      <c r="K24" s="14">
        <f t="shared" si="3"/>
        <v>-4370.1028850757048</v>
      </c>
      <c r="L24" s="14">
        <f>-DATA!C$46</f>
        <v>-3400</v>
      </c>
      <c r="M24" s="14">
        <f>(M23*(1+DATA!$G$42))</f>
        <v>-710.58265882376145</v>
      </c>
      <c r="N24" s="14">
        <f>(N23*(1+DATA!$G$43))</f>
        <v>-1421.1653176475229</v>
      </c>
      <c r="O24" s="36">
        <f t="shared" si="4"/>
        <v>-4927.7722497806599</v>
      </c>
      <c r="Q24" s="14">
        <f t="shared" si="5"/>
        <v>4974.0786117663292</v>
      </c>
      <c r="R24" s="14">
        <f t="shared" si="6"/>
        <v>-17065.333333333332</v>
      </c>
      <c r="S24" s="14">
        <f>(S23*(1+DATA!$G$44))</f>
        <v>-600</v>
      </c>
      <c r="T24" s="14">
        <f t="shared" si="7"/>
        <v>-710.58265882376145</v>
      </c>
      <c r="U24" s="14">
        <f t="shared" si="7"/>
        <v>-1421.1653176475229</v>
      </c>
      <c r="V24" s="36">
        <f t="shared" si="8"/>
        <v>-14823.002698038286</v>
      </c>
      <c r="X24" s="14">
        <f t="shared" si="9"/>
        <v>-9895.2304482576255</v>
      </c>
      <c r="AA24" s="14">
        <f>SUM(E$7:E24)</f>
        <v>107036.99253551387</v>
      </c>
      <c r="AB24" s="14">
        <f t="shared" si="10"/>
        <v>80277.744401635398</v>
      </c>
      <c r="AC24" s="14">
        <f t="shared" si="11"/>
        <v>-26759.248133878471</v>
      </c>
    </row>
    <row r="25" spans="1:29">
      <c r="A25" s="15">
        <f t="shared" si="0"/>
        <v>2008</v>
      </c>
      <c r="B25" s="14">
        <f t="shared" si="14"/>
        <v>-52963.00746448616</v>
      </c>
      <c r="C25" s="14">
        <f t="shared" si="12"/>
        <v>17065.333333333332</v>
      </c>
      <c r="D25" s="14">
        <f t="shared" si="15"/>
        <v>-3525.129505157091</v>
      </c>
      <c r="E25" s="14">
        <f t="shared" si="16"/>
        <v>13540.203828176242</v>
      </c>
      <c r="G25" s="27">
        <f t="shared" si="13"/>
        <v>6.655833333333333E-2</v>
      </c>
      <c r="H25">
        <v>9</v>
      </c>
      <c r="J25" s="14">
        <f>(J24*(1+DATA!G$41))</f>
        <v>5023.8193978839927</v>
      </c>
      <c r="K25" s="14">
        <f t="shared" si="3"/>
        <v>-3525.129505157091</v>
      </c>
      <c r="L25" s="14">
        <f>-DATA!C$46</f>
        <v>-3400</v>
      </c>
      <c r="M25" s="14">
        <f>(M24*(1+DATA!$G$42))</f>
        <v>-717.68848541199907</v>
      </c>
      <c r="N25" s="14">
        <f>(N24*(1+DATA!$G$43))</f>
        <v>-1435.3769708239981</v>
      </c>
      <c r="O25" s="36">
        <f t="shared" si="4"/>
        <v>-4054.3755635090956</v>
      </c>
      <c r="Q25" s="14">
        <f t="shared" si="5"/>
        <v>5023.8193978839927</v>
      </c>
      <c r="R25" s="14">
        <f t="shared" si="6"/>
        <v>-17065.333333333332</v>
      </c>
      <c r="S25" s="14">
        <f>(S24*(1+DATA!$G$44))</f>
        <v>-600</v>
      </c>
      <c r="T25" s="14">
        <f t="shared" si="7"/>
        <v>-717.68848541199907</v>
      </c>
      <c r="U25" s="14">
        <f t="shared" si="7"/>
        <v>-1435.3769708239981</v>
      </c>
      <c r="V25" s="36">
        <f t="shared" si="8"/>
        <v>-14794.579391685338</v>
      </c>
      <c r="X25" s="14">
        <f t="shared" si="9"/>
        <v>-10740.203828176243</v>
      </c>
      <c r="AA25" s="14">
        <f>SUM(E$7:E25)</f>
        <v>120577.19636369011</v>
      </c>
      <c r="AB25" s="14">
        <f t="shared" si="10"/>
        <v>90432.897272767586</v>
      </c>
      <c r="AC25" s="14">
        <f t="shared" si="11"/>
        <v>-30144.299090922519</v>
      </c>
    </row>
    <row r="26" spans="1:29">
      <c r="A26" s="15">
        <f t="shared" si="0"/>
        <v>2009</v>
      </c>
      <c r="B26" s="14">
        <f t="shared" si="14"/>
        <v>-39422.803636309916</v>
      </c>
      <c r="C26" s="14">
        <f t="shared" si="12"/>
        <v>17065.333333333332</v>
      </c>
      <c r="D26" s="14">
        <f t="shared" si="15"/>
        <v>-2623.9161053600606</v>
      </c>
      <c r="E26" s="14">
        <f t="shared" si="16"/>
        <v>14441.417227973272</v>
      </c>
      <c r="G26" s="27">
        <f t="shared" si="13"/>
        <v>6.655833333333333E-2</v>
      </c>
      <c r="H26">
        <v>10</v>
      </c>
      <c r="J26" s="14">
        <f>(J25*(1+DATA!G$41))</f>
        <v>5074.0575918628329</v>
      </c>
      <c r="K26" s="14">
        <f t="shared" si="3"/>
        <v>-2623.9161053600606</v>
      </c>
      <c r="L26" s="14">
        <f>-DATA!C$46</f>
        <v>-3400</v>
      </c>
      <c r="M26" s="14">
        <f>(M25*(1+DATA!$G$42))</f>
        <v>-724.86537026611904</v>
      </c>
      <c r="N26" s="14">
        <f>(N25*(1+DATA!$G$43))</f>
        <v>-1449.7307405322381</v>
      </c>
      <c r="O26" s="36">
        <f t="shared" si="4"/>
        <v>-3124.4546242955848</v>
      </c>
      <c r="Q26" s="14">
        <f t="shared" si="5"/>
        <v>5074.0575918628329</v>
      </c>
      <c r="R26" s="14">
        <f t="shared" si="6"/>
        <v>-17065.333333333332</v>
      </c>
      <c r="S26" s="14">
        <f>(S25*(1+DATA!$G$44))</f>
        <v>-600</v>
      </c>
      <c r="T26" s="14">
        <f t="shared" si="7"/>
        <v>-724.86537026611904</v>
      </c>
      <c r="U26" s="14">
        <f t="shared" si="7"/>
        <v>-1449.7307405322381</v>
      </c>
      <c r="V26" s="36">
        <f t="shared" si="8"/>
        <v>-14765.871852268858</v>
      </c>
      <c r="X26" s="14">
        <f t="shared" si="9"/>
        <v>-11641.417227973274</v>
      </c>
      <c r="AA26" s="14">
        <f>SUM(E$7:E26)</f>
        <v>135018.61359166336</v>
      </c>
      <c r="AB26" s="14">
        <f t="shared" si="10"/>
        <v>101263.96019374752</v>
      </c>
      <c r="AC26" s="14">
        <f t="shared" si="11"/>
        <v>-33754.653397915841</v>
      </c>
    </row>
    <row r="27" spans="1:29">
      <c r="A27" s="15">
        <f t="shared" si="0"/>
        <v>2010</v>
      </c>
      <c r="B27" s="14">
        <f t="shared" si="14"/>
        <v>-24981.386408336642</v>
      </c>
      <c r="C27" s="14">
        <f t="shared" si="12"/>
        <v>17065.333333333332</v>
      </c>
      <c r="D27" s="14">
        <f t="shared" si="15"/>
        <v>-971.7759312842951</v>
      </c>
      <c r="E27" s="14">
        <f t="shared" si="16"/>
        <v>16093.557402049037</v>
      </c>
      <c r="G27" s="27">
        <f>IF(B27&gt;=0,0,VLOOKUP(A27,Zins!A:C,3))</f>
        <v>3.889999999999999E-2</v>
      </c>
      <c r="H27">
        <v>1</v>
      </c>
      <c r="J27" s="14">
        <f>(J26*(1+DATA!G$41))</f>
        <v>5124.7981677814614</v>
      </c>
      <c r="K27" s="14">
        <f t="shared" si="3"/>
        <v>-971.7759312842951</v>
      </c>
      <c r="L27" s="14">
        <f>-DATA!C$46</f>
        <v>-3400</v>
      </c>
      <c r="M27" s="14">
        <f>(M26*(1+DATA!$G$42))</f>
        <v>-732.1140239687802</v>
      </c>
      <c r="N27" s="14">
        <f>(N26*(1+DATA!$G$43))</f>
        <v>-1464.2280479375604</v>
      </c>
      <c r="O27" s="36">
        <f t="shared" si="4"/>
        <v>-1443.3198354091746</v>
      </c>
      <c r="Q27" s="14">
        <f t="shared" si="5"/>
        <v>5124.7981677814614</v>
      </c>
      <c r="R27" s="14">
        <f t="shared" si="6"/>
        <v>-17065.333333333332</v>
      </c>
      <c r="S27" s="14">
        <f>(S26*(1+DATA!$G$44))</f>
        <v>-600</v>
      </c>
      <c r="T27" s="14">
        <f t="shared" si="7"/>
        <v>-732.1140239687802</v>
      </c>
      <c r="U27" s="14">
        <f t="shared" si="7"/>
        <v>-1464.2280479375604</v>
      </c>
      <c r="V27" s="36">
        <f t="shared" si="8"/>
        <v>-14736.877237458213</v>
      </c>
      <c r="X27" s="14">
        <f t="shared" si="9"/>
        <v>-13293.557402049039</v>
      </c>
      <c r="AA27" s="14">
        <f>SUM(E$7:E27)</f>
        <v>151112.17099371241</v>
      </c>
      <c r="AB27" s="14">
        <f t="shared" si="10"/>
        <v>113334.12824528432</v>
      </c>
      <c r="AC27" s="14">
        <f t="shared" si="11"/>
        <v>-37778.042748428095</v>
      </c>
    </row>
    <row r="28" spans="1:29">
      <c r="A28" s="15">
        <f t="shared" si="0"/>
        <v>2011</v>
      </c>
      <c r="B28" s="14">
        <f t="shared" si="14"/>
        <v>-8887.8290062876058</v>
      </c>
      <c r="C28" s="14">
        <f t="shared" si="12"/>
        <v>17065.333333333332</v>
      </c>
      <c r="D28" s="14">
        <f t="shared" si="15"/>
        <v>-345.73654834458779</v>
      </c>
      <c r="E28" s="14">
        <f t="shared" si="16"/>
        <v>16719.596784988746</v>
      </c>
      <c r="G28" s="27">
        <f>G27</f>
        <v>3.889999999999999E-2</v>
      </c>
      <c r="H28">
        <v>2</v>
      </c>
      <c r="J28" s="14">
        <f>(J27*(1+DATA!G$41))</f>
        <v>5176.0461494592764</v>
      </c>
      <c r="K28" s="14">
        <f t="shared" si="3"/>
        <v>-345.73654834458779</v>
      </c>
      <c r="L28" s="14">
        <f>-DATA!C$46</f>
        <v>-3400</v>
      </c>
      <c r="M28" s="14">
        <f>(M27*(1+DATA!$G$42))</f>
        <v>-739.435164208468</v>
      </c>
      <c r="N28" s="14">
        <f>(N27*(1+DATA!$G$43))</f>
        <v>-1478.870328416936</v>
      </c>
      <c r="O28" s="36">
        <f t="shared" si="4"/>
        <v>-787.99589151071496</v>
      </c>
      <c r="Q28" s="14">
        <f t="shared" si="5"/>
        <v>5176.0461494592764</v>
      </c>
      <c r="R28" s="14">
        <f t="shared" si="6"/>
        <v>-17065.333333333332</v>
      </c>
      <c r="S28" s="14">
        <f>(S27*(1+DATA!$G$44))</f>
        <v>-600</v>
      </c>
      <c r="T28" s="14">
        <f t="shared" si="7"/>
        <v>-739.435164208468</v>
      </c>
      <c r="U28" s="14">
        <f t="shared" si="7"/>
        <v>-1478.870328416936</v>
      </c>
      <c r="V28" s="36">
        <f t="shared" si="8"/>
        <v>-14707.592676499458</v>
      </c>
      <c r="X28" s="14">
        <f t="shared" si="9"/>
        <v>-13919.596784988744</v>
      </c>
      <c r="AA28" s="14">
        <f>SUM(E$7:E28)</f>
        <v>167831.76777870115</v>
      </c>
      <c r="AB28" s="14">
        <f t="shared" si="10"/>
        <v>125873.82583402586</v>
      </c>
      <c r="AC28" s="14">
        <f t="shared" si="11"/>
        <v>-41957.941944675287</v>
      </c>
    </row>
    <row r="29" spans="1:29">
      <c r="A29" s="15">
        <f t="shared" si="0"/>
        <v>2012</v>
      </c>
      <c r="B29" s="14">
        <f t="shared" si="14"/>
        <v>0</v>
      </c>
      <c r="C29" s="14">
        <f t="shared" si="12"/>
        <v>0</v>
      </c>
      <c r="D29" s="14">
        <f t="shared" si="15"/>
        <v>0</v>
      </c>
      <c r="E29" s="14">
        <f t="shared" si="16"/>
        <v>0</v>
      </c>
      <c r="G29" s="27">
        <f t="shared" ref="G29:G36" si="17">G28</f>
        <v>3.889999999999999E-2</v>
      </c>
      <c r="H29">
        <v>3</v>
      </c>
      <c r="J29" s="14">
        <f>(J28*(1+DATA!G$41))</f>
        <v>5227.8066109538695</v>
      </c>
      <c r="K29" s="14">
        <f t="shared" si="3"/>
        <v>0</v>
      </c>
      <c r="L29" s="14">
        <f>-DATA!C$46</f>
        <v>-3400</v>
      </c>
      <c r="M29" s="14">
        <f>(M28*(1+DATA!$G$42))</f>
        <v>-746.82951585055264</v>
      </c>
      <c r="N29" s="14">
        <f>(N28*(1+DATA!$G$43))</f>
        <v>-1493.6590317011053</v>
      </c>
      <c r="O29" s="36">
        <f t="shared" si="4"/>
        <v>-412.68193659778831</v>
      </c>
      <c r="Q29" s="14">
        <f t="shared" si="5"/>
        <v>5227.8066109538695</v>
      </c>
      <c r="R29" s="14">
        <f t="shared" si="6"/>
        <v>0</v>
      </c>
      <c r="S29" s="14">
        <f>(S28*(1+DATA!$G$44))</f>
        <v>-600</v>
      </c>
      <c r="T29" s="14">
        <f t="shared" si="7"/>
        <v>-746.82951585055264</v>
      </c>
      <c r="U29" s="14">
        <f t="shared" si="7"/>
        <v>-1493.6590317011053</v>
      </c>
      <c r="V29" s="36">
        <f t="shared" si="8"/>
        <v>2387.3180634022119</v>
      </c>
      <c r="X29" s="14">
        <f t="shared" si="9"/>
        <v>2800</v>
      </c>
      <c r="AA29" s="14">
        <f>SUM(E$7:E29)</f>
        <v>167831.76777870115</v>
      </c>
      <c r="AB29" s="14">
        <f t="shared" si="10"/>
        <v>125873.82583402586</v>
      </c>
      <c r="AC29" s="14">
        <f t="shared" si="11"/>
        <v>-41957.941944675287</v>
      </c>
    </row>
    <row r="30" spans="1:29">
      <c r="A30" s="15">
        <f t="shared" si="0"/>
        <v>2013</v>
      </c>
      <c r="B30" s="14">
        <f t="shared" si="14"/>
        <v>0</v>
      </c>
      <c r="C30" s="14">
        <f t="shared" si="12"/>
        <v>0</v>
      </c>
      <c r="D30" s="14">
        <f t="shared" si="15"/>
        <v>0</v>
      </c>
      <c r="E30" s="14">
        <f t="shared" si="16"/>
        <v>0</v>
      </c>
      <c r="G30" s="27">
        <f t="shared" si="17"/>
        <v>3.889999999999999E-2</v>
      </c>
      <c r="H30">
        <v>4</v>
      </c>
      <c r="J30" s="14">
        <f>(J29*(1+DATA!G$41))</f>
        <v>5280.084677063408</v>
      </c>
      <c r="K30" s="14">
        <f t="shared" si="3"/>
        <v>0</v>
      </c>
      <c r="L30" s="14">
        <f>-DATA!C$46</f>
        <v>-3400</v>
      </c>
      <c r="M30" s="14">
        <f>(M29*(1+DATA!$G$42))</f>
        <v>-754.29781100905814</v>
      </c>
      <c r="N30" s="14">
        <f>(N29*(1+DATA!$G$43))</f>
        <v>-1508.5956220181163</v>
      </c>
      <c r="O30" s="36">
        <f t="shared" si="4"/>
        <v>-382.80875596376632</v>
      </c>
      <c r="Q30" s="14">
        <f t="shared" si="5"/>
        <v>5280.084677063408</v>
      </c>
      <c r="R30" s="14">
        <f t="shared" si="6"/>
        <v>0</v>
      </c>
      <c r="S30" s="14">
        <f>(S29*(1+DATA!$G$44))</f>
        <v>-600</v>
      </c>
      <c r="T30" s="14">
        <f t="shared" si="7"/>
        <v>-754.29781100905814</v>
      </c>
      <c r="U30" s="14">
        <f t="shared" si="7"/>
        <v>-1508.5956220181163</v>
      </c>
      <c r="V30" s="36">
        <f t="shared" si="8"/>
        <v>2417.1912440362339</v>
      </c>
      <c r="X30" s="14">
        <f t="shared" si="9"/>
        <v>2800</v>
      </c>
      <c r="AA30" s="14">
        <f>SUM(E$7:E30)</f>
        <v>167831.76777870115</v>
      </c>
      <c r="AB30" s="14">
        <f t="shared" si="10"/>
        <v>125873.82583402586</v>
      </c>
      <c r="AC30" s="14">
        <f t="shared" si="11"/>
        <v>-41957.941944675287</v>
      </c>
    </row>
    <row r="31" spans="1:29">
      <c r="A31" s="15">
        <f t="shared" si="0"/>
        <v>2014</v>
      </c>
      <c r="B31" s="14">
        <f t="shared" si="14"/>
        <v>0</v>
      </c>
      <c r="C31" s="14">
        <f t="shared" si="12"/>
        <v>0</v>
      </c>
      <c r="D31" s="14">
        <f t="shared" si="15"/>
        <v>0</v>
      </c>
      <c r="E31" s="14">
        <f t="shared" si="16"/>
        <v>0</v>
      </c>
      <c r="G31" s="27">
        <f t="shared" si="17"/>
        <v>3.889999999999999E-2</v>
      </c>
      <c r="H31">
        <v>5</v>
      </c>
      <c r="J31" s="14">
        <f>(J30*(1+DATA!G$41))</f>
        <v>5332.885523834042</v>
      </c>
      <c r="K31" s="14">
        <f t="shared" si="3"/>
        <v>0</v>
      </c>
      <c r="L31" s="14">
        <f>-DATA!C$46</f>
        <v>-3400</v>
      </c>
      <c r="M31" s="14">
        <f>(M30*(1+DATA!$G$42))</f>
        <v>-761.84078911914878</v>
      </c>
      <c r="N31" s="14">
        <f>(N30*(1+DATA!$G$43))</f>
        <v>-1523.6815782382976</v>
      </c>
      <c r="O31" s="36">
        <f t="shared" si="4"/>
        <v>-352.6368435234042</v>
      </c>
      <c r="Q31" s="14">
        <f t="shared" si="5"/>
        <v>5332.885523834042</v>
      </c>
      <c r="R31" s="14">
        <f t="shared" si="6"/>
        <v>0</v>
      </c>
      <c r="S31" s="14">
        <f>(S30*(1+DATA!$G$44))</f>
        <v>-600</v>
      </c>
      <c r="T31" s="14">
        <f t="shared" si="7"/>
        <v>-761.84078911914878</v>
      </c>
      <c r="U31" s="14">
        <f t="shared" si="7"/>
        <v>-1523.6815782382976</v>
      </c>
      <c r="V31" s="36">
        <f t="shared" si="8"/>
        <v>2447.3631564765956</v>
      </c>
      <c r="X31" s="14">
        <f t="shared" si="9"/>
        <v>2800</v>
      </c>
      <c r="AA31" s="14">
        <f>SUM(E$7:E31)</f>
        <v>167831.76777870115</v>
      </c>
      <c r="AB31" s="14">
        <f t="shared" si="10"/>
        <v>125873.82583402586</v>
      </c>
      <c r="AC31" s="14">
        <f t="shared" si="11"/>
        <v>-41957.941944675287</v>
      </c>
    </row>
    <row r="32" spans="1:29">
      <c r="A32" s="15">
        <f t="shared" si="0"/>
        <v>2015</v>
      </c>
      <c r="B32" s="14">
        <f t="shared" si="14"/>
        <v>0</v>
      </c>
      <c r="C32" s="14">
        <f t="shared" si="12"/>
        <v>0</v>
      </c>
      <c r="D32" s="14">
        <f t="shared" si="15"/>
        <v>0</v>
      </c>
      <c r="E32" s="14">
        <f t="shared" si="16"/>
        <v>0</v>
      </c>
      <c r="G32" s="27">
        <f t="shared" si="17"/>
        <v>3.889999999999999E-2</v>
      </c>
      <c r="H32">
        <v>6</v>
      </c>
      <c r="J32" s="14">
        <f>(J31*(1+DATA!G$41))</f>
        <v>5386.2143790723821</v>
      </c>
      <c r="K32" s="14">
        <f t="shared" si="3"/>
        <v>0</v>
      </c>
      <c r="L32" s="14">
        <f>-DATA!C$46</f>
        <v>-3400</v>
      </c>
      <c r="M32" s="14">
        <f>(M31*(1+DATA!$G$42))</f>
        <v>-769.45919701034029</v>
      </c>
      <c r="N32" s="14">
        <f>(N31*(1+DATA!$G$43))</f>
        <v>-1538.9183940206806</v>
      </c>
      <c r="O32" s="36">
        <f t="shared" si="4"/>
        <v>-322.16321195863861</v>
      </c>
      <c r="Q32" s="14">
        <f t="shared" si="5"/>
        <v>5386.2143790723821</v>
      </c>
      <c r="R32" s="14">
        <f t="shared" si="6"/>
        <v>0</v>
      </c>
      <c r="S32" s="14">
        <f>(S31*(1+DATA!$G$44))</f>
        <v>-600</v>
      </c>
      <c r="T32" s="14">
        <f t="shared" si="7"/>
        <v>-769.45919701034029</v>
      </c>
      <c r="U32" s="14">
        <f t="shared" si="7"/>
        <v>-1538.9183940206806</v>
      </c>
      <c r="V32" s="36">
        <f t="shared" si="8"/>
        <v>2477.8367880413616</v>
      </c>
      <c r="X32" s="14">
        <f t="shared" si="9"/>
        <v>2800</v>
      </c>
      <c r="AA32" s="14">
        <f>SUM(E$7:E32)</f>
        <v>167831.76777870115</v>
      </c>
      <c r="AB32" s="14">
        <f t="shared" si="10"/>
        <v>125873.82583402586</v>
      </c>
      <c r="AC32" s="14">
        <f t="shared" si="11"/>
        <v>-41957.941944675287</v>
      </c>
    </row>
    <row r="33" spans="1:29">
      <c r="A33" s="15">
        <f t="shared" si="0"/>
        <v>2016</v>
      </c>
      <c r="B33" s="14">
        <f t="shared" si="14"/>
        <v>0</v>
      </c>
      <c r="C33" s="14">
        <f t="shared" si="12"/>
        <v>0</v>
      </c>
      <c r="D33" s="14">
        <f t="shared" si="15"/>
        <v>0</v>
      </c>
      <c r="E33" s="14">
        <f t="shared" si="16"/>
        <v>0</v>
      </c>
      <c r="G33" s="27">
        <f t="shared" si="17"/>
        <v>3.889999999999999E-2</v>
      </c>
      <c r="H33">
        <v>7</v>
      </c>
      <c r="J33" s="14">
        <f>(J32*(1+DATA!G$41))</f>
        <v>5440.0765228631062</v>
      </c>
      <c r="K33" s="14">
        <f t="shared" si="3"/>
        <v>0</v>
      </c>
      <c r="L33" s="14">
        <f>-DATA!C$46</f>
        <v>-3400</v>
      </c>
      <c r="M33" s="14">
        <f>(M32*(1+DATA!$G$42))</f>
        <v>-777.15378898044366</v>
      </c>
      <c r="N33" s="14">
        <f>(N32*(1+DATA!$G$43))</f>
        <v>-1554.3075779608873</v>
      </c>
      <c r="O33" s="36">
        <f t="shared" si="4"/>
        <v>-291.38484407822466</v>
      </c>
      <c r="Q33" s="14">
        <f t="shared" si="5"/>
        <v>5440.0765228631062</v>
      </c>
      <c r="R33" s="14">
        <f t="shared" si="6"/>
        <v>0</v>
      </c>
      <c r="S33" s="14">
        <f>(S32*(1+DATA!$G$44))</f>
        <v>-600</v>
      </c>
      <c r="T33" s="14">
        <f t="shared" si="7"/>
        <v>-777.15378898044366</v>
      </c>
      <c r="U33" s="14">
        <f t="shared" si="7"/>
        <v>-1554.3075779608873</v>
      </c>
      <c r="V33" s="36">
        <f t="shared" si="8"/>
        <v>2508.6151559217751</v>
      </c>
      <c r="X33" s="14">
        <f t="shared" si="9"/>
        <v>2800</v>
      </c>
      <c r="AA33" s="14">
        <f>SUM(E$7:E33)</f>
        <v>167831.76777870115</v>
      </c>
      <c r="AB33" s="14">
        <f t="shared" si="10"/>
        <v>125873.82583402586</v>
      </c>
      <c r="AC33" s="14">
        <f t="shared" si="11"/>
        <v>-41957.941944675287</v>
      </c>
    </row>
    <row r="34" spans="1:29">
      <c r="A34" s="15">
        <f t="shared" si="0"/>
        <v>2017</v>
      </c>
      <c r="B34" s="14">
        <f t="shared" si="14"/>
        <v>0</v>
      </c>
      <c r="C34" s="14">
        <f t="shared" si="12"/>
        <v>0</v>
      </c>
      <c r="D34" s="14">
        <f t="shared" si="15"/>
        <v>0</v>
      </c>
      <c r="E34" s="14">
        <f t="shared" si="16"/>
        <v>0</v>
      </c>
      <c r="G34" s="27">
        <f t="shared" si="17"/>
        <v>3.889999999999999E-2</v>
      </c>
      <c r="H34">
        <v>8</v>
      </c>
      <c r="J34" s="14">
        <f>(J33*(1+DATA!G$41))</f>
        <v>5494.4772880917371</v>
      </c>
      <c r="K34" s="14">
        <f t="shared" si="3"/>
        <v>0</v>
      </c>
      <c r="L34" s="14">
        <f>-DATA!C$46</f>
        <v>-3400</v>
      </c>
      <c r="M34" s="14">
        <f>(M33*(1+DATA!$G$42))</f>
        <v>-784.92532687024811</v>
      </c>
      <c r="N34" s="14">
        <f>(N33*(1+DATA!$G$43))</f>
        <v>-1569.8506537404962</v>
      </c>
      <c r="O34" s="36">
        <f t="shared" si="4"/>
        <v>-260.29869251900732</v>
      </c>
      <c r="Q34" s="14">
        <f t="shared" si="5"/>
        <v>5494.4772880917371</v>
      </c>
      <c r="R34" s="14">
        <f t="shared" si="6"/>
        <v>0</v>
      </c>
      <c r="S34" s="14">
        <f>(S33*(1+DATA!$G$44))</f>
        <v>-600</v>
      </c>
      <c r="T34" s="14">
        <f t="shared" si="7"/>
        <v>-784.92532687024811</v>
      </c>
      <c r="U34" s="14">
        <f t="shared" si="7"/>
        <v>-1569.8506537404962</v>
      </c>
      <c r="V34" s="36">
        <f t="shared" si="8"/>
        <v>2539.7013074809929</v>
      </c>
      <c r="X34" s="14">
        <f t="shared" si="9"/>
        <v>2800</v>
      </c>
      <c r="AA34" s="14">
        <f>SUM(E$7:E34)</f>
        <v>167831.76777870115</v>
      </c>
      <c r="AB34" s="14">
        <f t="shared" si="10"/>
        <v>125873.82583402586</v>
      </c>
      <c r="AC34" s="14">
        <f t="shared" si="11"/>
        <v>-41957.941944675287</v>
      </c>
    </row>
    <row r="35" spans="1:29">
      <c r="A35" s="15">
        <f t="shared" si="0"/>
        <v>2018</v>
      </c>
      <c r="B35" s="14">
        <f t="shared" si="14"/>
        <v>0</v>
      </c>
      <c r="C35" s="14">
        <f t="shared" si="12"/>
        <v>0</v>
      </c>
      <c r="D35" s="14">
        <f t="shared" si="15"/>
        <v>0</v>
      </c>
      <c r="E35" s="14">
        <f t="shared" si="16"/>
        <v>0</v>
      </c>
      <c r="G35" s="27">
        <f t="shared" si="17"/>
        <v>3.889999999999999E-2</v>
      </c>
      <c r="H35">
        <v>9</v>
      </c>
      <c r="J35" s="14">
        <f>(J34*(1+DATA!G$41))</f>
        <v>5549.4220609726544</v>
      </c>
      <c r="K35" s="14">
        <f t="shared" si="3"/>
        <v>0</v>
      </c>
      <c r="L35" s="14">
        <f>-DATA!C$46</f>
        <v>-3400</v>
      </c>
      <c r="M35" s="14">
        <f>(M34*(1+DATA!$G$42))</f>
        <v>-792.77458013895057</v>
      </c>
      <c r="N35" s="14">
        <f>(N34*(1+DATA!$G$43))</f>
        <v>-1585.5491602779011</v>
      </c>
      <c r="O35" s="36">
        <f t="shared" si="4"/>
        <v>-228.90167944419727</v>
      </c>
      <c r="Q35" s="14">
        <f t="shared" si="5"/>
        <v>5549.4220609726544</v>
      </c>
      <c r="R35" s="14">
        <f t="shared" si="6"/>
        <v>0</v>
      </c>
      <c r="S35" s="14">
        <f>(S34*(1+DATA!$G$44))</f>
        <v>-600</v>
      </c>
      <c r="T35" s="14">
        <f t="shared" si="7"/>
        <v>-792.77458013895057</v>
      </c>
      <c r="U35" s="14">
        <f t="shared" si="7"/>
        <v>-1585.5491602779011</v>
      </c>
      <c r="V35" s="36">
        <f t="shared" si="8"/>
        <v>2571.0983205558032</v>
      </c>
      <c r="X35" s="14">
        <f t="shared" si="9"/>
        <v>2800.0000000000005</v>
      </c>
      <c r="AA35" s="14">
        <f>SUM(E$7:E35)</f>
        <v>167831.76777870115</v>
      </c>
      <c r="AB35" s="14">
        <f t="shared" si="10"/>
        <v>125873.82583402586</v>
      </c>
      <c r="AC35" s="14">
        <f t="shared" si="11"/>
        <v>-41957.941944675287</v>
      </c>
    </row>
    <row r="36" spans="1:29">
      <c r="A36" s="15">
        <f t="shared" si="0"/>
        <v>2019</v>
      </c>
      <c r="B36" s="14">
        <f t="shared" si="14"/>
        <v>0</v>
      </c>
      <c r="C36" s="14">
        <f t="shared" si="12"/>
        <v>0</v>
      </c>
      <c r="D36" s="14">
        <f t="shared" si="15"/>
        <v>0</v>
      </c>
      <c r="E36" s="14">
        <f t="shared" si="16"/>
        <v>0</v>
      </c>
      <c r="G36" s="27">
        <f t="shared" si="17"/>
        <v>3.889999999999999E-2</v>
      </c>
      <c r="H36">
        <v>10</v>
      </c>
      <c r="J36" s="14">
        <f>(J35*(1+DATA!G$41))</f>
        <v>5604.9162815823811</v>
      </c>
      <c r="K36" s="14">
        <f t="shared" si="3"/>
        <v>0</v>
      </c>
      <c r="L36" s="14">
        <f>-DATA!C$46</f>
        <v>-3400</v>
      </c>
      <c r="M36" s="14">
        <f>(M35*(1+DATA!$G$42))</f>
        <v>-800.70232594034007</v>
      </c>
      <c r="N36" s="14">
        <f>(N35*(1+DATA!$G$43))</f>
        <v>-1601.4046518806801</v>
      </c>
      <c r="O36" s="36">
        <f t="shared" si="4"/>
        <v>-197.19069623863902</v>
      </c>
      <c r="Q36" s="14">
        <f t="shared" si="5"/>
        <v>5604.9162815823811</v>
      </c>
      <c r="R36" s="14">
        <f t="shared" si="6"/>
        <v>0</v>
      </c>
      <c r="S36" s="14">
        <f>(S35*(1+DATA!$G$44))</f>
        <v>-600</v>
      </c>
      <c r="T36" s="14">
        <f t="shared" si="7"/>
        <v>-800.70232594034007</v>
      </c>
      <c r="U36" s="14">
        <f t="shared" si="7"/>
        <v>-1601.4046518806801</v>
      </c>
      <c r="V36" s="36">
        <f t="shared" si="8"/>
        <v>2602.8093037613608</v>
      </c>
      <c r="X36" s="14">
        <f t="shared" si="9"/>
        <v>2800</v>
      </c>
      <c r="AA36" s="14">
        <f>SUM(E$7:E36)</f>
        <v>167831.76777870115</v>
      </c>
      <c r="AB36" s="14">
        <f t="shared" si="10"/>
        <v>125873.82583402586</v>
      </c>
      <c r="AC36" s="14">
        <f t="shared" si="11"/>
        <v>-41957.941944675287</v>
      </c>
    </row>
    <row r="37" spans="1:29">
      <c r="C37" s="25"/>
      <c r="D37" s="25"/>
      <c r="E37" s="25"/>
      <c r="O37" s="31"/>
      <c r="V37" s="31"/>
      <c r="AA37" s="25"/>
      <c r="AB37" s="25"/>
      <c r="AC37" s="25"/>
    </row>
    <row r="38" spans="1:29">
      <c r="A38" s="15">
        <f>DATA!C49</f>
        <v>2010</v>
      </c>
      <c r="B38" s="14">
        <f>VLOOKUP(A38,A7:B36,2)</f>
        <v>-24981.386408336642</v>
      </c>
      <c r="C38" s="25"/>
      <c r="D38" s="25"/>
      <c r="E38" s="1"/>
      <c r="O38" s="36">
        <f>SUM(O7:O37)</f>
        <v>-226121.82587473476</v>
      </c>
      <c r="V38" s="36">
        <f>SUM(V7:V37)</f>
        <v>-309953.59365343588</v>
      </c>
      <c r="X38" s="14">
        <f>SUM(X7:X37)</f>
        <v>-83831.767778701149</v>
      </c>
      <c r="AA38" s="1"/>
      <c r="AB38" s="1"/>
      <c r="AC38" s="1"/>
    </row>
    <row r="40" spans="1:29">
      <c r="C40" s="25"/>
      <c r="D40" s="25"/>
      <c r="E40" s="25"/>
      <c r="AA40" s="25"/>
      <c r="AB40" s="25"/>
      <c r="AC40" s="25"/>
    </row>
    <row r="41" spans="1:29">
      <c r="C41" s="25"/>
      <c r="D41" s="25"/>
      <c r="E41" s="25"/>
      <c r="AA41" s="25"/>
      <c r="AB41" s="25"/>
      <c r="AC41" s="25"/>
    </row>
    <row r="42" spans="1:29">
      <c r="C42" s="25"/>
      <c r="D42" s="25"/>
      <c r="E42" s="25"/>
      <c r="AA42" s="25"/>
      <c r="AB42" s="25"/>
      <c r="AC42" s="25"/>
    </row>
    <row r="43" spans="1:29">
      <c r="C43" s="25"/>
      <c r="D43" s="25"/>
      <c r="E43" s="25"/>
      <c r="AA43" s="25"/>
      <c r="AB43" s="25"/>
      <c r="AC43" s="25"/>
    </row>
    <row r="44" spans="1:29">
      <c r="C44" s="25"/>
      <c r="D44" s="25"/>
      <c r="E44" s="25"/>
      <c r="AA44" s="25"/>
      <c r="AB44" s="25"/>
      <c r="AC44" s="25"/>
    </row>
    <row r="45" spans="1:29">
      <c r="C45" s="25"/>
      <c r="D45" s="25"/>
      <c r="E45" s="25"/>
      <c r="AA45" s="25"/>
      <c r="AB45" s="25"/>
      <c r="AC45" s="25"/>
    </row>
    <row r="46" spans="1:29">
      <c r="C46" s="25"/>
      <c r="D46" s="25"/>
      <c r="E46" s="25"/>
      <c r="AA46" s="25"/>
      <c r="AB46" s="25"/>
      <c r="AC46" s="25"/>
    </row>
    <row r="47" spans="1:29">
      <c r="C47" s="25"/>
      <c r="D47" s="25"/>
      <c r="E47" s="25"/>
      <c r="AA47" s="25"/>
      <c r="AB47" s="25"/>
      <c r="AC47" s="25"/>
    </row>
    <row r="48" spans="1:29">
      <c r="C48" s="25"/>
      <c r="D48" s="25"/>
      <c r="E48" s="25"/>
      <c r="AA48" s="25"/>
      <c r="AB48" s="25"/>
      <c r="AC48" s="25"/>
    </row>
    <row r="49" spans="3:29">
      <c r="C49" s="25"/>
      <c r="D49" s="25"/>
      <c r="E49" s="25"/>
      <c r="AA49" s="25"/>
      <c r="AB49" s="25"/>
      <c r="AC49" s="25"/>
    </row>
    <row r="50" spans="3:29">
      <c r="C50" s="25"/>
      <c r="D50" s="25"/>
      <c r="E50" s="25"/>
      <c r="AA50" s="25"/>
      <c r="AB50" s="25"/>
      <c r="AC50" s="25"/>
    </row>
    <row r="51" spans="3:29">
      <c r="C51" s="25"/>
      <c r="D51" s="25"/>
      <c r="E51" s="25"/>
      <c r="AA51" s="25"/>
      <c r="AB51" s="25"/>
      <c r="AC51" s="25"/>
    </row>
    <row r="52" spans="3:29">
      <c r="C52" s="25"/>
      <c r="D52" s="25"/>
      <c r="E52" s="25"/>
      <c r="AA52" s="25"/>
      <c r="AB52" s="25"/>
      <c r="AC52" s="25"/>
    </row>
    <row r="53" spans="3:29">
      <c r="C53" s="25"/>
      <c r="D53" s="25"/>
      <c r="E53" s="25"/>
      <c r="AA53" s="25"/>
      <c r="AB53" s="25"/>
      <c r="AC53" s="25"/>
    </row>
    <row r="54" spans="3:29">
      <c r="C54" s="25"/>
      <c r="D54" s="25"/>
      <c r="E54" s="25"/>
      <c r="AA54" s="25"/>
      <c r="AB54" s="25"/>
      <c r="AC54" s="25"/>
    </row>
    <row r="55" spans="3:29">
      <c r="C55" s="25"/>
      <c r="D55" s="25"/>
      <c r="E55" s="25"/>
      <c r="AA55" s="25"/>
      <c r="AB55" s="25"/>
      <c r="AC55" s="25"/>
    </row>
    <row r="56" spans="3:29">
      <c r="C56" s="25"/>
      <c r="D56" s="25"/>
      <c r="E56" s="25"/>
      <c r="AA56" s="25"/>
      <c r="AB56" s="25"/>
      <c r="AC56" s="25"/>
    </row>
    <row r="57" spans="3:29">
      <c r="C57" s="25"/>
      <c r="D57" s="25"/>
      <c r="E57" s="25"/>
      <c r="AA57" s="25"/>
      <c r="AB57" s="25"/>
      <c r="AC57" s="25"/>
    </row>
    <row r="58" spans="3:29">
      <c r="C58" s="25"/>
      <c r="D58" s="25"/>
      <c r="E58" s="25"/>
      <c r="AA58" s="25"/>
      <c r="AB58" s="25"/>
      <c r="AC58" s="25"/>
    </row>
    <row r="59" spans="3:29">
      <c r="C59" s="25"/>
      <c r="D59" s="25"/>
      <c r="E59" s="25"/>
      <c r="AA59" s="25"/>
      <c r="AB59" s="25"/>
      <c r="AC59" s="25"/>
    </row>
    <row r="60" spans="3:29">
      <c r="C60" s="25"/>
      <c r="D60" s="25"/>
      <c r="E60" s="25"/>
      <c r="AA60" s="25"/>
      <c r="AB60" s="25"/>
      <c r="AC60" s="25"/>
    </row>
    <row r="61" spans="3:29">
      <c r="C61" s="25"/>
      <c r="D61" s="25"/>
      <c r="E61" s="25"/>
      <c r="AA61" s="25"/>
      <c r="AB61" s="25"/>
      <c r="AC61" s="25"/>
    </row>
    <row r="62" spans="3:29">
      <c r="C62" s="25"/>
      <c r="D62" s="25"/>
      <c r="E62" s="25"/>
      <c r="AA62" s="25"/>
      <c r="AB62" s="25"/>
      <c r="AC62" s="25"/>
    </row>
    <row r="63" spans="3:29">
      <c r="C63" s="25"/>
      <c r="D63" s="25"/>
      <c r="E63" s="25"/>
      <c r="AA63" s="25"/>
      <c r="AB63" s="25"/>
      <c r="AC63" s="25"/>
    </row>
    <row r="64" spans="3:29">
      <c r="C64" s="25"/>
      <c r="D64" s="25"/>
      <c r="E64" s="25"/>
      <c r="AA64" s="25"/>
      <c r="AB64" s="25"/>
      <c r="AC64" s="25"/>
    </row>
    <row r="65" spans="3:29">
      <c r="C65" s="25"/>
      <c r="D65" s="25"/>
      <c r="E65" s="25"/>
      <c r="AA65" s="25"/>
      <c r="AB65" s="25"/>
      <c r="AC65" s="25"/>
    </row>
  </sheetData>
  <hyperlinks>
    <hyperlink ref="AE1" location="Navigation!A1" display="=Navigation!$A$1"/>
  </hyperlinks>
  <pageMargins left="0.7" right="0.7" top="0.78740157499999996" bottom="0.78740157499999996" header="0.3" footer="0.3"/>
  <pageSetup paperSize="9" scale="53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E180"/>
  <sheetViews>
    <sheetView showGridLines="0" zoomScale="85" workbookViewId="0">
      <selection activeCell="D21" sqref="D21"/>
    </sheetView>
  </sheetViews>
  <sheetFormatPr baseColWidth="10" defaultColWidth="11.1796875" defaultRowHeight="13"/>
  <cols>
    <col min="1" max="1" width="37.453125" style="80" customWidth="1"/>
    <col min="2" max="2" width="14.90625" style="81" customWidth="1"/>
    <col min="3" max="3" width="1.54296875" style="81" customWidth="1"/>
    <col min="4" max="4" width="83.36328125" style="80" customWidth="1"/>
    <col min="5" max="5" width="21.36328125" style="82" customWidth="1"/>
    <col min="6" max="16384" width="11.1796875" style="80"/>
  </cols>
  <sheetData>
    <row r="1" spans="1:5" ht="35.5" thickBot="1">
      <c r="A1" s="95" t="s">
        <v>529</v>
      </c>
      <c r="B1" s="76"/>
      <c r="C1" s="77" t="s">
        <v>502</v>
      </c>
      <c r="D1" s="78"/>
      <c r="E1" s="79" t="str">
        <f>WELCOME!A3</f>
        <v>Checker Immobilien Anlage</v>
      </c>
    </row>
    <row r="2" spans="1:5" ht="13.5" thickBot="1"/>
    <row r="3" spans="1:5" ht="31.5" customHeight="1" thickBot="1">
      <c r="A3" s="84" t="s">
        <v>503</v>
      </c>
      <c r="B3" s="85" t="s">
        <v>504</v>
      </c>
      <c r="C3" s="85"/>
      <c r="D3" s="84" t="s">
        <v>505</v>
      </c>
      <c r="E3" s="83" t="s">
        <v>506</v>
      </c>
    </row>
    <row r="4" spans="1:5" ht="36.75" customHeight="1" thickBot="1">
      <c r="A4" s="94" t="s">
        <v>507</v>
      </c>
      <c r="B4" s="86" t="s">
        <v>508</v>
      </c>
      <c r="C4" s="87"/>
      <c r="D4" s="88" t="s">
        <v>509</v>
      </c>
      <c r="E4" s="93" t="s">
        <v>510</v>
      </c>
    </row>
    <row r="5" spans="1:5" ht="43.25" customHeight="1" thickBot="1">
      <c r="A5" s="94" t="s">
        <v>540</v>
      </c>
      <c r="B5" s="86" t="s">
        <v>508</v>
      </c>
      <c r="C5" s="87"/>
      <c r="D5" s="109" t="str">
        <f>DATA!A56</f>
        <v>Ein paar generelle Anmerkungen zur Dateneingabe und zu den verwendeten Daten</v>
      </c>
      <c r="E5" s="93" t="s">
        <v>510</v>
      </c>
    </row>
    <row r="6" spans="1:5" ht="36.75" customHeight="1" thickBot="1">
      <c r="A6" s="94" t="s">
        <v>511</v>
      </c>
      <c r="B6" s="86" t="s">
        <v>512</v>
      </c>
      <c r="C6" s="137"/>
      <c r="D6" s="138" t="str">
        <f>DATA!A1</f>
        <v>DATENEINGABE</v>
      </c>
      <c r="E6" s="93" t="s">
        <v>510</v>
      </c>
    </row>
    <row r="7" spans="1:5" ht="36.75" customHeight="1" thickBot="1">
      <c r="A7" s="94" t="s">
        <v>517</v>
      </c>
      <c r="B7" s="86" t="s">
        <v>512</v>
      </c>
      <c r="C7" s="89"/>
      <c r="D7" s="90" t="str">
        <f>LOOK!A1</f>
        <v>JAHRESVERGLEICH einzelnes Jahr</v>
      </c>
      <c r="E7" s="93" t="s">
        <v>510</v>
      </c>
    </row>
    <row r="8" spans="1:5" ht="36.75" customHeight="1" thickBot="1">
      <c r="A8" s="94" t="s">
        <v>528</v>
      </c>
      <c r="B8" s="86" t="s">
        <v>512</v>
      </c>
      <c r="C8" s="89"/>
      <c r="D8" s="90" t="str">
        <f>LOOKall!A1</f>
        <v>GESAMTVERGLEICH bis VERKAUF</v>
      </c>
      <c r="E8" s="93" t="s">
        <v>510</v>
      </c>
    </row>
    <row r="9" spans="1:5" ht="44.5" thickBot="1">
      <c r="A9" s="94" t="s">
        <v>518</v>
      </c>
      <c r="B9" s="86" t="s">
        <v>512</v>
      </c>
      <c r="C9" s="89"/>
      <c r="D9" s="90" t="str">
        <f>Entwicklung30Jahre!A1</f>
        <v>Entwicklung 30 Jahre (ohne Verkauf)</v>
      </c>
      <c r="E9" s="93" t="s">
        <v>510</v>
      </c>
    </row>
    <row r="10" spans="1:5" ht="44.5" thickBot="1">
      <c r="A10" s="94" t="s">
        <v>519</v>
      </c>
      <c r="B10" s="86" t="s">
        <v>512</v>
      </c>
      <c r="C10" s="89"/>
      <c r="D10" s="90" t="str">
        <f>EntwicklungVerkauf!A1</f>
        <v>Entwicklung mit Verkauf der Kapitalanlage</v>
      </c>
      <c r="E10" s="93" t="s">
        <v>510</v>
      </c>
    </row>
    <row r="11" spans="1:5" ht="44.5" thickBot="1">
      <c r="A11" s="94" t="s">
        <v>303</v>
      </c>
      <c r="B11" s="86" t="s">
        <v>512</v>
      </c>
      <c r="C11" s="89"/>
      <c r="D11" s="90" t="str">
        <f>Zins!A1</f>
        <v>Entwicklung verschiedener Zinssätze im Jahresdurchschnitt</v>
      </c>
      <c r="E11" s="93" t="s">
        <v>510</v>
      </c>
    </row>
    <row r="12" spans="1:5" ht="44.5" thickBot="1">
      <c r="A12" s="94" t="s">
        <v>520</v>
      </c>
      <c r="B12" s="86" t="s">
        <v>512</v>
      </c>
      <c r="C12" s="89"/>
      <c r="D12" s="91" t="str">
        <f>Spar!B2</f>
        <v>Habenzinsen Banken / Spareinlagen mit Mindest-/Grundverzinsung mit dreimonatiger Kündigungsfrist / Durchschnittssatz</v>
      </c>
      <c r="E12" s="93" t="s">
        <v>510</v>
      </c>
    </row>
    <row r="13" spans="1:5" ht="44.5" thickBot="1">
      <c r="A13" s="94" t="s">
        <v>521</v>
      </c>
      <c r="B13" s="86" t="s">
        <v>512</v>
      </c>
      <c r="C13" s="89"/>
      <c r="D13" s="91" t="str">
        <f>Hyp!B2</f>
        <v>Sollzinsen Banken / Hypothekarkredite auf Wohngrundstücke zu Festzinsen auf 10 Jahre, Effektivzins / Durchschnittssatz</v>
      </c>
      <c r="E13" s="93" t="s">
        <v>510</v>
      </c>
    </row>
    <row r="14" spans="1:5" ht="44.5" thickBot="1">
      <c r="A14" s="94" t="s">
        <v>522</v>
      </c>
      <c r="B14" s="86" t="s">
        <v>512</v>
      </c>
      <c r="C14" s="89"/>
      <c r="D14" s="90" t="str">
        <f>CONCATENATE(Steuer1!A1,Steuer1!A2)</f>
        <v>Einkommensteuer (tabellarisch) für 2010/2011Grundtabelle</v>
      </c>
      <c r="E14" s="93" t="s">
        <v>510</v>
      </c>
    </row>
    <row r="15" spans="1:5" ht="44.5" thickBot="1">
      <c r="A15" s="94" t="s">
        <v>523</v>
      </c>
      <c r="B15" s="86" t="s">
        <v>512</v>
      </c>
      <c r="C15" s="89"/>
      <c r="D15" s="90" t="str">
        <f>CONCATENATE(Steuer2!A1,Steuer2!A2)</f>
        <v>Einkommensteuer (tabellarisch) für 2010/2011Splitting-Tabelle</v>
      </c>
      <c r="E15" s="93" t="s">
        <v>510</v>
      </c>
    </row>
    <row r="16" spans="1:5" ht="44.5" thickBot="1">
      <c r="A16" s="94" t="s">
        <v>545</v>
      </c>
      <c r="B16" s="86" t="s">
        <v>512</v>
      </c>
      <c r="C16" s="89"/>
      <c r="D16" s="90" t="str">
        <f>DetailermittlungEinkommen!A1</f>
        <v>Detailermittlung Einkommen bei Kapitalanlage</v>
      </c>
      <c r="E16" s="93" t="s">
        <v>510</v>
      </c>
    </row>
    <row r="17" spans="1:5" ht="44.5" thickBot="1">
      <c r="A17" s="94" t="s">
        <v>524</v>
      </c>
      <c r="B17" s="86" t="s">
        <v>512</v>
      </c>
      <c r="C17" s="89"/>
      <c r="D17" s="90" t="str">
        <f>Amo!A1</f>
        <v>Amortisationsübersicht Darlehen Kapitalanlage</v>
      </c>
      <c r="E17" s="93" t="s">
        <v>510</v>
      </c>
    </row>
    <row r="18" spans="1:5" ht="25.25" customHeight="1"/>
    <row r="19" spans="1:5" ht="25.25" customHeight="1"/>
    <row r="20" spans="1:5" ht="25.25" customHeight="1"/>
    <row r="21" spans="1:5" ht="25.25" customHeight="1"/>
    <row r="22" spans="1:5" ht="25.25" customHeight="1"/>
    <row r="23" spans="1:5" ht="25.25" customHeight="1"/>
    <row r="24" spans="1:5" ht="25.25" customHeight="1"/>
    <row r="25" spans="1:5" ht="25.25" customHeight="1"/>
    <row r="26" spans="1:5" ht="25.25" customHeight="1"/>
    <row r="27" spans="1:5" ht="25.25" customHeight="1"/>
    <row r="28" spans="1:5" ht="25.25" customHeight="1"/>
    <row r="29" spans="1:5" ht="25.25" customHeight="1"/>
    <row r="30" spans="1:5" ht="25.25" customHeight="1"/>
    <row r="31" spans="1:5" ht="25.25" customHeight="1"/>
    <row r="32" spans="1:5" ht="25.25" customHeight="1"/>
    <row r="33" ht="25.25" customHeight="1"/>
    <row r="34" ht="25.25" customHeight="1"/>
    <row r="35" ht="25.25" customHeight="1"/>
    <row r="36" ht="25.25" customHeight="1"/>
    <row r="37" ht="25.25" customHeight="1"/>
    <row r="38" ht="25.25" customHeight="1"/>
    <row r="39" ht="25.25" customHeight="1"/>
    <row r="40" ht="25.25" customHeight="1"/>
    <row r="41" ht="25.25" customHeight="1"/>
    <row r="42" ht="25.25" customHeight="1"/>
    <row r="43" ht="25.25" customHeight="1"/>
    <row r="44" ht="25.25" customHeight="1"/>
    <row r="45" ht="25.25" customHeight="1"/>
    <row r="46" ht="25.25" customHeight="1"/>
    <row r="47" ht="25.25" customHeight="1"/>
    <row r="48" ht="25.25" customHeight="1"/>
    <row r="49" ht="25.25" customHeight="1"/>
    <row r="50" ht="25.25" customHeight="1"/>
    <row r="51" ht="25.25" customHeight="1"/>
    <row r="52" ht="25.25" customHeight="1"/>
    <row r="53" ht="25.25" customHeight="1"/>
    <row r="54" ht="25.25" customHeight="1"/>
    <row r="55" ht="25.25" customHeight="1"/>
    <row r="56" ht="25.25" customHeight="1"/>
    <row r="57" ht="25.25" customHeight="1"/>
    <row r="58" ht="25.25" customHeight="1"/>
    <row r="59" ht="25.25" customHeight="1"/>
    <row r="60" ht="25.25" customHeight="1"/>
    <row r="61" ht="25.25" customHeight="1"/>
    <row r="62" ht="25.25" customHeight="1"/>
    <row r="63" ht="25.25" customHeight="1"/>
    <row r="64" ht="25.25" customHeight="1"/>
    <row r="65" ht="25.25" customHeight="1"/>
    <row r="66" ht="25.25" customHeight="1"/>
    <row r="67" ht="25.25" customHeight="1"/>
    <row r="68" ht="25.25" customHeight="1"/>
    <row r="69" ht="25.25" customHeight="1"/>
    <row r="70" ht="25.25" customHeight="1"/>
    <row r="71" ht="25.25" customHeight="1"/>
    <row r="72" ht="25.25" customHeight="1"/>
    <row r="73" ht="25.25" customHeight="1"/>
    <row r="74" ht="25.25" customHeight="1"/>
    <row r="75" ht="25.25" customHeight="1"/>
    <row r="76" ht="25.25" customHeight="1"/>
    <row r="77" ht="25.25" customHeight="1"/>
    <row r="78" ht="25.25" customHeight="1"/>
    <row r="79" ht="25.25" customHeight="1"/>
    <row r="80" ht="25.25" customHeight="1"/>
    <row r="81" ht="25.25" customHeight="1"/>
    <row r="82" ht="25.25" customHeight="1"/>
    <row r="83" ht="25.25" customHeight="1"/>
    <row r="84" ht="25.25" customHeight="1"/>
    <row r="85" ht="25.25" customHeight="1"/>
    <row r="86" ht="25.25" customHeight="1"/>
    <row r="87" ht="25.25" customHeight="1"/>
    <row r="88" ht="25.25" customHeight="1"/>
    <row r="89" ht="25.25" customHeight="1"/>
    <row r="90" ht="25.25" customHeight="1"/>
    <row r="91" ht="25.25" customHeight="1"/>
    <row r="92" ht="25.25" customHeight="1"/>
    <row r="93" ht="25.25" customHeight="1"/>
    <row r="94" ht="25.25" customHeight="1"/>
    <row r="95" ht="25.25" customHeight="1"/>
    <row r="96" ht="25.25" customHeight="1"/>
    <row r="97" ht="25.25" customHeight="1"/>
    <row r="98" ht="25.25" customHeight="1"/>
    <row r="99" ht="25.25" customHeight="1"/>
    <row r="100" ht="25.25" customHeight="1"/>
    <row r="101" ht="25.25" customHeight="1"/>
    <row r="102" ht="25.25" customHeight="1"/>
    <row r="103" ht="25.25" customHeight="1"/>
    <row r="104" ht="25.25" customHeight="1"/>
    <row r="105" ht="25.25" customHeight="1"/>
    <row r="106" ht="25.25" customHeight="1"/>
    <row r="107" ht="25.25" customHeight="1"/>
    <row r="108" ht="25.25" customHeight="1"/>
    <row r="109" ht="25.25" customHeight="1"/>
    <row r="110" ht="25.25" customHeight="1"/>
    <row r="111" ht="25.25" customHeight="1"/>
    <row r="112" ht="25.25" customHeight="1"/>
    <row r="113" ht="25.25" customHeight="1"/>
    <row r="114" ht="25.25" customHeight="1"/>
    <row r="115" ht="25.25" customHeight="1"/>
    <row r="116" ht="25.25" customHeight="1"/>
    <row r="117" ht="25.25" customHeight="1"/>
    <row r="118" ht="25.25" customHeight="1"/>
    <row r="119" ht="25.25" customHeight="1"/>
    <row r="120" ht="25.25" customHeight="1"/>
    <row r="121" ht="25.25" customHeight="1"/>
    <row r="122" ht="25.25" customHeight="1"/>
    <row r="123" ht="25.25" customHeight="1"/>
    <row r="124" ht="25.25" customHeight="1"/>
    <row r="125" ht="25.25" customHeight="1"/>
    <row r="126" ht="25.25" customHeight="1"/>
    <row r="127" ht="25.25" customHeight="1"/>
    <row r="128" ht="25.25" customHeight="1"/>
    <row r="129" ht="25.25" customHeight="1"/>
    <row r="130" ht="25.25" customHeight="1"/>
    <row r="131" ht="25.25" customHeight="1"/>
    <row r="132" ht="25.25" customHeight="1"/>
    <row r="133" ht="25.25" customHeight="1"/>
    <row r="134" ht="25.25" customHeight="1"/>
    <row r="135" ht="25.25" customHeight="1"/>
    <row r="136" ht="25.25" customHeight="1"/>
    <row r="137" ht="25.25" customHeight="1"/>
    <row r="138" ht="25.25" customHeight="1"/>
    <row r="139" ht="25.25" customHeight="1"/>
    <row r="140" ht="25.25" customHeight="1"/>
    <row r="141" ht="25.25" customHeight="1"/>
    <row r="142" ht="25.25" customHeight="1"/>
    <row r="143" ht="25.25" customHeight="1"/>
    <row r="144" ht="25.25" customHeight="1"/>
    <row r="145" ht="25.25" customHeight="1"/>
    <row r="146" ht="25.25" customHeight="1"/>
    <row r="147" ht="25.25" customHeight="1"/>
    <row r="148" ht="25.25" customHeight="1"/>
    <row r="149" ht="25.25" customHeight="1"/>
    <row r="150" ht="25.25" customHeight="1"/>
    <row r="151" ht="25.25" customHeight="1"/>
    <row r="152" ht="25.25" customHeight="1"/>
    <row r="153" ht="25.25" customHeight="1"/>
    <row r="154" ht="25.25" customHeight="1"/>
    <row r="155" ht="25.25" customHeight="1"/>
    <row r="156" ht="25.25" customHeight="1"/>
    <row r="157" ht="25.25" customHeight="1"/>
    <row r="158" ht="25.25" customHeight="1"/>
    <row r="159" ht="25.25" customHeight="1"/>
    <row r="160" ht="25.25" customHeight="1"/>
    <row r="161" ht="25.25" customHeight="1"/>
    <row r="162" ht="25.25" customHeight="1"/>
    <row r="163" ht="25.25" customHeight="1"/>
    <row r="164" ht="25.25" customHeight="1"/>
    <row r="165" ht="25.25" customHeight="1"/>
    <row r="166" ht="25.25" customHeight="1"/>
    <row r="167" ht="25.25" customHeight="1"/>
    <row r="168" ht="25.25" customHeight="1"/>
    <row r="169" ht="25.25" customHeight="1"/>
    <row r="170" ht="25.25" customHeight="1"/>
    <row r="171" ht="25.25" customHeight="1"/>
    <row r="172" ht="25.25" customHeight="1"/>
    <row r="173" ht="25.25" customHeight="1"/>
    <row r="174" ht="25.25" customHeight="1"/>
    <row r="175" ht="25.25" customHeight="1"/>
    <row r="176" ht="25.25" customHeight="1"/>
    <row r="177" ht="25.25" customHeight="1"/>
    <row r="178" ht="25.25" customHeight="1"/>
    <row r="179" ht="25.25" customHeight="1"/>
    <row r="180" ht="25.25" customHeight="1"/>
  </sheetData>
  <hyperlinks>
    <hyperlink ref="E6" location="DATA!A1" display="&amp;"/>
    <hyperlink ref="E4" location="WELCOME!A1" display="&amp;"/>
    <hyperlink ref="E7" location="LOOK!A1" display="&amp;"/>
    <hyperlink ref="E9" location="Entwicklung30Jahre!A1" display="&amp;"/>
    <hyperlink ref="E10" location="EntwicklungVerkauf!A1" display="&amp;"/>
    <hyperlink ref="E11" location="Zins!A1" display="&amp;"/>
    <hyperlink ref="E12" location="Spar!A1" display="&amp;"/>
    <hyperlink ref="E13" location="Hyp!A1" display="&amp;"/>
    <hyperlink ref="E14" location="Steuer1!A1" display="&amp;"/>
    <hyperlink ref="E15" location="Steuer2!A1" display="&amp;"/>
    <hyperlink ref="E17" location="Amo!A1" display="&amp;"/>
    <hyperlink ref="E8" location="LOOKall!A1" display="&amp;"/>
    <hyperlink ref="E5" location="DATA!A71" display="&amp;"/>
    <hyperlink ref="E16" location="DetailermittlungEinkommen!A1" display="&amp;"/>
  </hyperlinks>
  <printOptions horizontalCentered="1"/>
  <pageMargins left="0.78740157480314965" right="0.78740157480314965" top="0.39370078740157483" bottom="0" header="0.51181102362204722" footer="0.51181102362204722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75"/>
  <sheetViews>
    <sheetView showGridLines="0" topLeftCell="A16" workbookViewId="0">
      <selection activeCell="A46" sqref="A46"/>
    </sheetView>
  </sheetViews>
  <sheetFormatPr baseColWidth="10" defaultRowHeight="14"/>
  <cols>
    <col min="1" max="1" width="22.1796875" style="114" customWidth="1"/>
    <col min="2" max="2" width="24.453125" style="114" customWidth="1"/>
    <col min="3" max="3" width="17.54296875" style="130" customWidth="1"/>
    <col min="4" max="5" width="11.54296875" style="114"/>
    <col min="6" max="6" width="4.90625" style="114" customWidth="1"/>
    <col min="7" max="8" width="11.54296875" style="114"/>
    <col min="9" max="9" width="24" style="114" customWidth="1"/>
    <col min="10" max="12" width="11.54296875" style="114"/>
    <col min="14" max="14" width="26.90625" customWidth="1"/>
  </cols>
  <sheetData>
    <row r="1" spans="1:15" s="67" customFormat="1" ht="23.5" thickBot="1">
      <c r="A1" s="112" t="s">
        <v>467</v>
      </c>
      <c r="B1" s="112"/>
      <c r="C1" s="139"/>
      <c r="D1" s="112"/>
      <c r="E1" s="112"/>
      <c r="F1" s="112"/>
      <c r="G1" s="112"/>
      <c r="H1" s="112"/>
      <c r="I1" s="112"/>
      <c r="J1" s="112"/>
      <c r="K1" s="112"/>
      <c r="L1" s="112"/>
      <c r="N1" s="92" t="str">
        <f>Navigation!$A$1</f>
        <v>Death &amp; Taxes</v>
      </c>
      <c r="O1"/>
    </row>
    <row r="2" spans="1:15">
      <c r="A2" s="115"/>
      <c r="B2" s="115"/>
      <c r="C2" s="140"/>
      <c r="D2" s="115"/>
      <c r="E2" s="115"/>
      <c r="F2" s="115"/>
      <c r="G2" s="115"/>
      <c r="H2" s="115"/>
      <c r="I2" s="115"/>
      <c r="J2" s="115"/>
      <c r="K2" s="115"/>
      <c r="L2" s="115"/>
    </row>
    <row r="3" spans="1:15">
      <c r="A3" s="115" t="s">
        <v>470</v>
      </c>
      <c r="B3" s="115"/>
      <c r="C3" s="140"/>
      <c r="D3" s="115"/>
      <c r="E3" s="115"/>
      <c r="F3" s="115"/>
      <c r="G3" s="115"/>
      <c r="H3" s="115"/>
      <c r="I3" s="115"/>
      <c r="J3" s="115"/>
      <c r="K3" s="115"/>
      <c r="L3" s="115"/>
    </row>
    <row r="4" spans="1:15">
      <c r="A4" s="115" t="s">
        <v>468</v>
      </c>
      <c r="B4" s="115"/>
      <c r="C4" s="140"/>
      <c r="D4" s="115"/>
      <c r="E4" s="115"/>
      <c r="F4" s="115"/>
      <c r="G4" s="115"/>
      <c r="H4" s="115"/>
      <c r="I4" s="115"/>
      <c r="J4" s="115"/>
      <c r="K4" s="115"/>
      <c r="L4" s="115"/>
    </row>
    <row r="5" spans="1:15">
      <c r="A5" s="115" t="s">
        <v>469</v>
      </c>
      <c r="B5" s="115"/>
      <c r="C5" s="140"/>
      <c r="D5" s="115"/>
      <c r="E5" s="115"/>
      <c r="F5" s="115"/>
      <c r="G5" s="115"/>
      <c r="H5" s="115"/>
      <c r="I5" s="115"/>
      <c r="J5" s="115"/>
      <c r="K5" s="115"/>
      <c r="L5" s="115"/>
    </row>
    <row r="6" spans="1:15">
      <c r="A6" s="115"/>
      <c r="B6" s="115"/>
      <c r="C6" s="140"/>
      <c r="D6" s="115"/>
      <c r="E6" s="115"/>
      <c r="F6" s="115"/>
      <c r="G6" s="115"/>
      <c r="H6" s="115"/>
      <c r="I6" s="115"/>
      <c r="J6" s="115"/>
      <c r="K6" s="115"/>
      <c r="L6" s="115"/>
    </row>
    <row r="8" spans="1:15">
      <c r="A8" s="115" t="s">
        <v>471</v>
      </c>
      <c r="B8" s="113"/>
      <c r="C8" s="141"/>
      <c r="D8" s="113"/>
      <c r="E8" s="113"/>
      <c r="F8" s="113"/>
      <c r="G8" s="113"/>
      <c r="H8" s="113"/>
      <c r="I8" s="113"/>
      <c r="J8" s="113"/>
      <c r="K8" s="113"/>
      <c r="L8" s="113"/>
    </row>
    <row r="10" spans="1:15">
      <c r="B10" s="142" t="s">
        <v>575</v>
      </c>
      <c r="C10" s="143">
        <v>1990</v>
      </c>
      <c r="E10" s="144" t="s">
        <v>561</v>
      </c>
      <c r="F10" s="145"/>
      <c r="G10" s="145"/>
      <c r="H10" s="145"/>
      <c r="I10" s="145"/>
      <c r="J10" s="145"/>
      <c r="K10" s="145"/>
      <c r="L10" s="145"/>
    </row>
    <row r="12" spans="1:15">
      <c r="B12" s="142" t="s">
        <v>293</v>
      </c>
      <c r="C12" s="146">
        <v>0.08</v>
      </c>
    </row>
    <row r="14" spans="1:15">
      <c r="B14" s="142" t="s">
        <v>281</v>
      </c>
      <c r="C14" s="147">
        <v>72000</v>
      </c>
    </row>
    <row r="15" spans="1:15">
      <c r="C15" s="114"/>
    </row>
    <row r="16" spans="1:15">
      <c r="B16" s="142" t="s">
        <v>478</v>
      </c>
      <c r="C16" s="146">
        <v>0.01</v>
      </c>
    </row>
    <row r="17" spans="1:12">
      <c r="C17" s="114"/>
    </row>
    <row r="18" spans="1:12">
      <c r="B18" s="142" t="s">
        <v>294</v>
      </c>
      <c r="C18" s="148"/>
    </row>
    <row r="19" spans="1:12">
      <c r="B19" s="142" t="s">
        <v>295</v>
      </c>
      <c r="C19" s="148">
        <v>1</v>
      </c>
    </row>
    <row r="24" spans="1:12">
      <c r="A24" s="115" t="s">
        <v>472</v>
      </c>
      <c r="B24" s="115"/>
      <c r="C24" s="140"/>
      <c r="D24" s="115"/>
      <c r="E24" s="115"/>
      <c r="F24" s="115"/>
      <c r="G24" s="115"/>
      <c r="H24" s="115"/>
      <c r="I24" s="115"/>
      <c r="J24" s="115"/>
      <c r="K24" s="115"/>
      <c r="L24" s="115"/>
    </row>
    <row r="27" spans="1:12">
      <c r="C27" s="149" t="s">
        <v>277</v>
      </c>
      <c r="D27" s="150" t="s">
        <v>276</v>
      </c>
      <c r="E27" s="150" t="s">
        <v>275</v>
      </c>
    </row>
    <row r="28" spans="1:12">
      <c r="B28" s="142" t="s">
        <v>285</v>
      </c>
      <c r="C28" s="147">
        <v>200000</v>
      </c>
      <c r="D28" s="151">
        <f>C28/E28</f>
        <v>4000</v>
      </c>
      <c r="E28" s="152">
        <v>50</v>
      </c>
    </row>
    <row r="29" spans="1:12">
      <c r="B29" s="142" t="s">
        <v>278</v>
      </c>
      <c r="C29" s="149">
        <f>C28*D29</f>
        <v>30000</v>
      </c>
      <c r="D29" s="153">
        <v>0.15</v>
      </c>
    </row>
    <row r="30" spans="1:12">
      <c r="B30" s="142" t="s">
        <v>279</v>
      </c>
      <c r="C30" s="149">
        <f>C28-C29</f>
        <v>170000</v>
      </c>
      <c r="D30" s="154">
        <f>IF(D29=0,0,1-D29)</f>
        <v>0.85</v>
      </c>
    </row>
    <row r="31" spans="1:12">
      <c r="B31" s="142"/>
    </row>
    <row r="32" spans="1:12">
      <c r="B32" s="142" t="s">
        <v>7</v>
      </c>
      <c r="C32" s="149">
        <f>C28*D32</f>
        <v>40000</v>
      </c>
      <c r="D32" s="153">
        <v>0.2</v>
      </c>
    </row>
    <row r="33" spans="2:10">
      <c r="B33" s="142" t="s">
        <v>8</v>
      </c>
      <c r="C33" s="149">
        <f>C28-C32</f>
        <v>160000</v>
      </c>
    </row>
    <row r="36" spans="2:10">
      <c r="B36" s="142" t="s">
        <v>282</v>
      </c>
      <c r="C36" s="155">
        <f>VLOOKUP(C10,Zins!A:C,3)</f>
        <v>9.6658333333333332E-2</v>
      </c>
      <c r="D36" s="156" t="s">
        <v>559</v>
      </c>
      <c r="J36" s="157" t="s">
        <v>560</v>
      </c>
    </row>
    <row r="37" spans="2:10">
      <c r="B37" s="142" t="s">
        <v>283</v>
      </c>
      <c r="C37" s="158">
        <v>0.01</v>
      </c>
    </row>
    <row r="38" spans="2:10">
      <c r="B38" s="142" t="s">
        <v>284</v>
      </c>
      <c r="C38" s="149">
        <f>(C36+C37)*C33/12</f>
        <v>1422.1111111111111</v>
      </c>
    </row>
    <row r="40" spans="2:10" ht="26">
      <c r="B40" s="142"/>
      <c r="C40" s="159" t="s">
        <v>287</v>
      </c>
      <c r="D40" s="160" t="s">
        <v>288</v>
      </c>
      <c r="E40" s="161" t="s">
        <v>289</v>
      </c>
      <c r="G40" s="162" t="s">
        <v>542</v>
      </c>
    </row>
    <row r="41" spans="2:10">
      <c r="B41" s="142" t="s">
        <v>286</v>
      </c>
      <c r="C41" s="151">
        <f>D41*12</f>
        <v>4200</v>
      </c>
      <c r="D41" s="151">
        <f>E41*E$28</f>
        <v>350</v>
      </c>
      <c r="E41" s="163">
        <v>7</v>
      </c>
      <c r="G41" s="158">
        <v>0.01</v>
      </c>
    </row>
    <row r="42" spans="2:10">
      <c r="B42" s="142" t="s">
        <v>290</v>
      </c>
      <c r="C42" s="151">
        <f t="shared" ref="C42:C44" si="0">D42*12</f>
        <v>600</v>
      </c>
      <c r="D42" s="151">
        <f t="shared" ref="D42:D44" si="1">E42*E$28</f>
        <v>50</v>
      </c>
      <c r="E42" s="163">
        <v>1</v>
      </c>
      <c r="G42" s="158">
        <v>0.01</v>
      </c>
    </row>
    <row r="43" spans="2:10">
      <c r="B43" s="142" t="s">
        <v>547</v>
      </c>
      <c r="C43" s="151">
        <f t="shared" si="0"/>
        <v>1200</v>
      </c>
      <c r="D43" s="151">
        <f t="shared" si="1"/>
        <v>100</v>
      </c>
      <c r="E43" s="163">
        <v>2</v>
      </c>
      <c r="G43" s="158">
        <v>0.01</v>
      </c>
    </row>
    <row r="44" spans="2:10">
      <c r="B44" s="142" t="s">
        <v>291</v>
      </c>
      <c r="C44" s="151">
        <f t="shared" si="0"/>
        <v>600</v>
      </c>
      <c r="D44" s="151">
        <f t="shared" si="1"/>
        <v>50</v>
      </c>
      <c r="E44" s="163">
        <v>1</v>
      </c>
      <c r="G44" s="158">
        <v>0</v>
      </c>
    </row>
    <row r="45" spans="2:10">
      <c r="B45" s="142"/>
      <c r="C45" s="114"/>
    </row>
    <row r="46" spans="2:10">
      <c r="B46" s="142" t="s">
        <v>292</v>
      </c>
      <c r="C46" s="151">
        <f>C30*D46</f>
        <v>3400</v>
      </c>
      <c r="D46" s="158">
        <v>0.02</v>
      </c>
    </row>
    <row r="47" spans="2:10">
      <c r="B47" s="142"/>
    </row>
    <row r="48" spans="2:10">
      <c r="B48" s="142"/>
    </row>
    <row r="49" spans="1:12">
      <c r="B49" s="142" t="s">
        <v>321</v>
      </c>
      <c r="C49" s="143">
        <v>2010</v>
      </c>
      <c r="E49" s="145" t="s">
        <v>473</v>
      </c>
      <c r="F49" s="145"/>
      <c r="G49" s="145"/>
      <c r="H49" s="145"/>
      <c r="I49" s="145"/>
      <c r="J49" s="145"/>
      <c r="K49" s="145"/>
      <c r="L49" s="145"/>
    </row>
    <row r="50" spans="1:12">
      <c r="B50" s="142"/>
    </row>
    <row r="51" spans="1:12">
      <c r="B51" s="142" t="s">
        <v>322</v>
      </c>
      <c r="C51" s="147">
        <v>120000</v>
      </c>
      <c r="D51" s="151">
        <f>C51/E51</f>
        <v>2400</v>
      </c>
      <c r="E51" s="164">
        <f>E28</f>
        <v>50</v>
      </c>
    </row>
    <row r="52" spans="1:12">
      <c r="B52" s="142"/>
    </row>
    <row r="53" spans="1:12">
      <c r="B53" s="142" t="s">
        <v>572</v>
      </c>
      <c r="C53" s="151">
        <f>IF(C51=0,0,C51-C28)</f>
        <v>-80000</v>
      </c>
      <c r="D53" s="168">
        <f>IF(C53=0,0,C53/C28)</f>
        <v>-0.4</v>
      </c>
      <c r="E53" s="168">
        <f>IF(C49=0,0,D53/(C49-C10))</f>
        <v>-0.02</v>
      </c>
      <c r="F53" s="122" t="s">
        <v>573</v>
      </c>
      <c r="G53" s="169"/>
    </row>
    <row r="54" spans="1:12">
      <c r="B54" s="142"/>
    </row>
    <row r="56" spans="1:12" ht="18">
      <c r="A56" s="165" t="s">
        <v>541</v>
      </c>
      <c r="B56" s="115"/>
      <c r="C56" s="140"/>
      <c r="D56" s="115"/>
      <c r="E56" s="115"/>
      <c r="F56" s="115"/>
      <c r="G56" s="115"/>
      <c r="H56" s="115"/>
      <c r="I56" s="115"/>
      <c r="J56" s="115"/>
      <c r="K56" s="115"/>
      <c r="L56" s="115"/>
    </row>
    <row r="57" spans="1:12">
      <c r="A57" s="134"/>
      <c r="B57" s="115"/>
      <c r="C57" s="140"/>
      <c r="D57" s="115"/>
      <c r="E57" s="115"/>
      <c r="F57" s="115"/>
      <c r="G57" s="115"/>
      <c r="H57" s="115"/>
      <c r="I57" s="115"/>
      <c r="J57" s="115"/>
      <c r="K57" s="115"/>
      <c r="L57" s="115"/>
    </row>
    <row r="58" spans="1:12">
      <c r="A58" s="134" t="s">
        <v>533</v>
      </c>
      <c r="B58" s="115"/>
      <c r="C58" s="140"/>
      <c r="D58" s="115"/>
      <c r="E58" s="115"/>
      <c r="F58" s="115"/>
      <c r="G58" s="115"/>
      <c r="H58" s="115"/>
      <c r="I58" s="115"/>
      <c r="J58" s="115"/>
      <c r="K58" s="115"/>
      <c r="L58" s="115"/>
    </row>
    <row r="59" spans="1:12">
      <c r="A59" s="134" t="s">
        <v>534</v>
      </c>
      <c r="B59" s="115"/>
      <c r="C59" s="140"/>
      <c r="D59" s="115"/>
      <c r="E59" s="115"/>
      <c r="F59" s="115"/>
      <c r="G59" s="115"/>
      <c r="H59" s="115"/>
      <c r="I59" s="115"/>
      <c r="J59" s="115"/>
      <c r="K59" s="115"/>
      <c r="L59" s="115"/>
    </row>
    <row r="60" spans="1:12">
      <c r="A60" s="134"/>
      <c r="B60" s="115"/>
      <c r="C60" s="140"/>
      <c r="D60" s="115"/>
      <c r="E60" s="115"/>
      <c r="F60" s="115"/>
      <c r="G60" s="115"/>
      <c r="H60" s="115"/>
      <c r="I60" s="115"/>
      <c r="J60" s="115"/>
      <c r="K60" s="115"/>
      <c r="L60" s="115"/>
    </row>
    <row r="61" spans="1:12">
      <c r="A61" s="134" t="s">
        <v>576</v>
      </c>
      <c r="B61" s="115"/>
      <c r="C61" s="140"/>
      <c r="D61" s="115"/>
      <c r="E61" s="115"/>
      <c r="F61" s="115"/>
      <c r="G61" s="115"/>
      <c r="H61" s="115"/>
      <c r="I61" s="115"/>
      <c r="J61" s="115"/>
      <c r="K61" s="115"/>
      <c r="L61" s="115"/>
    </row>
    <row r="62" spans="1:12">
      <c r="A62" s="134"/>
      <c r="B62" s="115"/>
      <c r="C62" s="140"/>
      <c r="D62" s="115"/>
      <c r="E62" s="115"/>
      <c r="F62" s="115"/>
      <c r="G62" s="115"/>
      <c r="H62" s="115"/>
      <c r="I62" s="115"/>
      <c r="J62" s="115"/>
      <c r="K62" s="115"/>
      <c r="L62" s="115"/>
    </row>
    <row r="63" spans="1:12">
      <c r="A63" s="134" t="s">
        <v>535</v>
      </c>
      <c r="B63" s="115"/>
      <c r="C63" s="140"/>
      <c r="D63" s="115"/>
      <c r="E63" s="115"/>
      <c r="F63" s="115"/>
      <c r="G63" s="115"/>
      <c r="H63" s="115"/>
      <c r="I63" s="115"/>
      <c r="J63" s="115"/>
      <c r="K63" s="115"/>
      <c r="L63" s="115"/>
    </row>
    <row r="64" spans="1:12">
      <c r="A64" s="134" t="s">
        <v>536</v>
      </c>
      <c r="B64" s="115"/>
      <c r="C64" s="140"/>
      <c r="D64" s="115"/>
      <c r="E64" s="115"/>
      <c r="F64" s="115"/>
      <c r="G64" s="115"/>
      <c r="H64" s="115"/>
      <c r="I64" s="115"/>
      <c r="J64" s="115"/>
      <c r="K64" s="115"/>
      <c r="L64" s="115"/>
    </row>
    <row r="65" spans="1:12">
      <c r="A65" s="134"/>
      <c r="B65" s="115"/>
      <c r="C65" s="140"/>
      <c r="D65" s="115"/>
      <c r="E65" s="115"/>
      <c r="F65" s="115"/>
      <c r="G65" s="115"/>
      <c r="H65" s="115"/>
      <c r="I65" s="115"/>
      <c r="J65" s="115"/>
      <c r="K65" s="115"/>
      <c r="L65" s="115"/>
    </row>
    <row r="66" spans="1:12">
      <c r="A66" s="134" t="s">
        <v>577</v>
      </c>
      <c r="B66" s="115"/>
      <c r="C66" s="140"/>
      <c r="D66" s="115"/>
      <c r="E66" s="115"/>
      <c r="F66" s="115"/>
      <c r="G66" s="115"/>
      <c r="H66" s="115"/>
      <c r="I66" s="115"/>
      <c r="J66" s="115"/>
      <c r="K66" s="115"/>
      <c r="L66" s="115"/>
    </row>
    <row r="67" spans="1:12">
      <c r="A67" s="134" t="s">
        <v>537</v>
      </c>
      <c r="B67" s="115"/>
      <c r="C67" s="140"/>
      <c r="D67" s="115"/>
      <c r="E67" s="115"/>
      <c r="F67" s="115"/>
      <c r="G67" s="115"/>
      <c r="H67" s="115"/>
      <c r="I67" s="115"/>
      <c r="J67" s="115"/>
      <c r="K67" s="115"/>
      <c r="L67" s="115"/>
    </row>
    <row r="68" spans="1:12">
      <c r="A68" s="134" t="s">
        <v>578</v>
      </c>
      <c r="B68" s="115"/>
      <c r="C68" s="140"/>
      <c r="D68" s="115"/>
      <c r="E68" s="115"/>
      <c r="F68" s="115"/>
      <c r="G68" s="115"/>
      <c r="H68" s="115"/>
      <c r="I68" s="115"/>
      <c r="J68" s="115"/>
      <c r="K68" s="115"/>
      <c r="L68" s="115"/>
    </row>
    <row r="69" spans="1:12">
      <c r="A69" s="134" t="s">
        <v>579</v>
      </c>
      <c r="B69" s="115"/>
      <c r="C69" s="140"/>
      <c r="D69" s="115"/>
      <c r="E69" s="115"/>
      <c r="F69" s="115"/>
      <c r="G69" s="115"/>
      <c r="H69" s="115"/>
      <c r="I69" s="115"/>
      <c r="J69" s="115"/>
      <c r="K69" s="115"/>
      <c r="L69" s="115"/>
    </row>
    <row r="70" spans="1:12">
      <c r="A70" s="134"/>
      <c r="B70" s="115"/>
      <c r="C70" s="140"/>
      <c r="D70" s="115"/>
      <c r="E70" s="115"/>
      <c r="F70" s="115"/>
      <c r="G70" s="115"/>
      <c r="H70" s="115"/>
      <c r="I70" s="115"/>
      <c r="J70" s="115"/>
      <c r="K70" s="115"/>
      <c r="L70" s="115"/>
    </row>
    <row r="71" spans="1:12">
      <c r="A71" s="134" t="s">
        <v>538</v>
      </c>
      <c r="B71" s="115"/>
      <c r="C71" s="140"/>
      <c r="D71" s="115"/>
      <c r="E71" s="115"/>
      <c r="F71" s="115"/>
      <c r="G71" s="115"/>
      <c r="H71" s="115"/>
      <c r="I71" s="115"/>
      <c r="J71" s="115"/>
      <c r="K71" s="115"/>
      <c r="L71" s="115"/>
    </row>
    <row r="72" spans="1:12">
      <c r="A72" s="134" t="s">
        <v>539</v>
      </c>
      <c r="B72" s="115"/>
      <c r="C72" s="140"/>
      <c r="D72" s="115"/>
      <c r="E72" s="115"/>
      <c r="F72" s="115"/>
      <c r="G72" s="115"/>
      <c r="H72" s="115"/>
      <c r="I72" s="115"/>
      <c r="J72" s="115"/>
      <c r="K72" s="115"/>
      <c r="L72" s="115"/>
    </row>
    <row r="73" spans="1:12">
      <c r="A73" s="134" t="s">
        <v>580</v>
      </c>
      <c r="B73" s="115"/>
      <c r="C73" s="140"/>
      <c r="D73" s="115"/>
      <c r="E73" s="115"/>
      <c r="F73" s="115"/>
      <c r="G73" s="115"/>
      <c r="H73" s="115"/>
      <c r="I73" s="115"/>
      <c r="J73" s="115"/>
      <c r="K73" s="115"/>
      <c r="L73" s="115"/>
    </row>
    <row r="74" spans="1:12">
      <c r="A74" s="134" t="s">
        <v>581</v>
      </c>
      <c r="B74" s="115"/>
      <c r="C74" s="140"/>
      <c r="D74" s="115"/>
      <c r="E74" s="115"/>
      <c r="F74" s="115"/>
      <c r="G74" s="115"/>
      <c r="H74" s="115"/>
      <c r="I74" s="115"/>
      <c r="J74" s="115"/>
      <c r="K74" s="115"/>
      <c r="L74" s="115"/>
    </row>
    <row r="75" spans="1:12">
      <c r="A75" s="115"/>
      <c r="B75" s="115"/>
      <c r="C75" s="140"/>
      <c r="D75" s="115"/>
      <c r="E75" s="115"/>
      <c r="F75" s="115"/>
      <c r="G75" s="115"/>
      <c r="H75" s="115"/>
      <c r="I75" s="115"/>
      <c r="J75" s="115"/>
      <c r="K75" s="115"/>
      <c r="L75" s="115"/>
    </row>
  </sheetData>
  <hyperlinks>
    <hyperlink ref="N1" location="Navigation!A1" display="=Navigation!$A$1"/>
    <hyperlink ref="J36" location="Zins!A1" display="Zinsreihen"/>
  </hyperlinks>
  <pageMargins left="0.70866141732283472" right="0.70866141732283472" top="0.78740157480314965" bottom="0.78740157480314965" header="0.31496062992125984" footer="0.31496062992125984"/>
  <pageSetup paperSize="9" scale="76" fitToHeight="2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57"/>
  <sheetViews>
    <sheetView showGridLines="0" workbookViewId="0">
      <selection activeCell="I1" sqref="H1:I1"/>
    </sheetView>
  </sheetViews>
  <sheetFormatPr baseColWidth="10" defaultRowHeight="14"/>
  <cols>
    <col min="1" max="1" width="32.1796875" style="114" customWidth="1"/>
    <col min="2" max="2" width="11.54296875" style="114" customWidth="1"/>
    <col min="3" max="3" width="20.54296875" style="114" customWidth="1"/>
    <col min="4" max="4" width="20.1796875" style="114" customWidth="1"/>
    <col min="5" max="5" width="19.1796875" style="114" customWidth="1"/>
    <col min="6" max="6" width="11.54296875" style="114"/>
    <col min="7" max="7" width="21.54296875" style="114" customWidth="1"/>
    <col min="8" max="8" width="19.453125" customWidth="1"/>
  </cols>
  <sheetData>
    <row r="1" spans="1:8" ht="20.5" thickBot="1">
      <c r="A1" s="112" t="s">
        <v>549</v>
      </c>
      <c r="B1" s="112"/>
      <c r="C1" s="113"/>
      <c r="D1" s="113"/>
      <c r="E1" s="113"/>
      <c r="F1" s="113"/>
      <c r="H1" s="92" t="str">
        <f>Navigation!$A$1</f>
        <v>Death &amp; Taxes</v>
      </c>
    </row>
    <row r="2" spans="1:8">
      <c r="A2" s="113"/>
      <c r="B2" s="113"/>
      <c r="C2" s="113"/>
      <c r="D2" s="113"/>
      <c r="E2" s="113"/>
      <c r="F2" s="113"/>
    </row>
    <row r="3" spans="1:8" ht="18">
      <c r="A3" s="115" t="s">
        <v>490</v>
      </c>
      <c r="B3" s="115"/>
      <c r="C3" s="113"/>
      <c r="D3" s="113"/>
      <c r="E3" s="131">
        <v>2001</v>
      </c>
      <c r="F3" s="113"/>
    </row>
    <row r="4" spans="1:8">
      <c r="A4" s="115" t="s">
        <v>491</v>
      </c>
      <c r="B4" s="115"/>
      <c r="C4" s="113"/>
      <c r="D4" s="113"/>
      <c r="E4" s="113"/>
      <c r="F4" s="113"/>
    </row>
    <row r="5" spans="1:8">
      <c r="A5" s="113"/>
      <c r="B5" s="113"/>
      <c r="C5" s="113"/>
      <c r="D5" s="113"/>
      <c r="E5" s="113"/>
      <c r="F5" s="113"/>
    </row>
    <row r="6" spans="1:8">
      <c r="A6" s="134" t="s">
        <v>551</v>
      </c>
      <c r="B6" s="113"/>
      <c r="C6" s="113"/>
      <c r="D6" s="113"/>
      <c r="E6" s="113"/>
      <c r="F6" s="113"/>
    </row>
    <row r="7" spans="1:8">
      <c r="A7" s="134" t="s">
        <v>552</v>
      </c>
      <c r="B7" s="113"/>
      <c r="C7" s="113"/>
      <c r="D7" s="113"/>
      <c r="E7" s="113"/>
      <c r="F7" s="113"/>
    </row>
    <row r="8" spans="1:8">
      <c r="A8" s="134" t="s">
        <v>556</v>
      </c>
      <c r="B8" s="113"/>
      <c r="C8" s="113"/>
      <c r="D8" s="113"/>
      <c r="E8" s="113"/>
      <c r="F8" s="113"/>
    </row>
    <row r="9" spans="1:8">
      <c r="A9" s="134" t="s">
        <v>557</v>
      </c>
      <c r="B9" s="113"/>
      <c r="C9" s="113"/>
      <c r="D9" s="113"/>
      <c r="E9" s="113"/>
      <c r="F9" s="113"/>
    </row>
    <row r="10" spans="1:8">
      <c r="A10" s="134"/>
      <c r="B10" s="113"/>
      <c r="C10" s="113"/>
      <c r="D10" s="113"/>
      <c r="E10" s="113"/>
      <c r="F10" s="113"/>
    </row>
    <row r="12" spans="1:8" ht="31.25" customHeight="1">
      <c r="A12" s="122" t="s">
        <v>492</v>
      </c>
      <c r="B12" s="118">
        <f>E3</f>
        <v>2001</v>
      </c>
      <c r="C12" s="132" t="s">
        <v>483</v>
      </c>
      <c r="D12" s="133" t="s">
        <v>484</v>
      </c>
      <c r="E12" s="121" t="s">
        <v>334</v>
      </c>
    </row>
    <row r="13" spans="1:8" s="69" customFormat="1" ht="18">
      <c r="A13" s="122" t="s">
        <v>488</v>
      </c>
      <c r="B13" s="123"/>
      <c r="C13" s="124">
        <f>VLOOKUP($E$3,Entwicklung30Jahre!$A$7:$Y$37,2,0)</f>
        <v>80328.120959902793</v>
      </c>
      <c r="D13" s="124">
        <f>VLOOKUP($E$3,Entwicklung30Jahre!$A$7:$Y$37,2,0)</f>
        <v>80328.120959902793</v>
      </c>
      <c r="E13" s="125"/>
      <c r="F13" s="125"/>
      <c r="G13" s="125"/>
    </row>
    <row r="14" spans="1:8" s="69" customFormat="1" ht="18">
      <c r="A14" s="122" t="s">
        <v>489</v>
      </c>
      <c r="B14" s="123"/>
      <c r="C14" s="124">
        <f>VLOOKUP($E$3,Entwicklung30Jahre!$A$7:$Y$37,15,0)</f>
        <v>-9163.2495122279397</v>
      </c>
      <c r="D14" s="124">
        <v>0</v>
      </c>
      <c r="E14" s="125"/>
      <c r="F14" s="125"/>
      <c r="G14" s="125"/>
    </row>
    <row r="15" spans="1:8" s="69" customFormat="1" ht="18">
      <c r="A15" s="122" t="s">
        <v>487</v>
      </c>
      <c r="B15" s="123"/>
      <c r="C15" s="124">
        <v>0</v>
      </c>
      <c r="D15" s="124">
        <f>VLOOKUP($E$3,Entwicklung30Jahre!$A$7:$Y$37,10,0)</f>
        <v>598.04846113402141</v>
      </c>
      <c r="E15" s="125"/>
      <c r="F15" s="125"/>
      <c r="G15" s="125"/>
    </row>
    <row r="16" spans="1:8" s="69" customFormat="1" ht="18">
      <c r="A16" s="117" t="s">
        <v>281</v>
      </c>
      <c r="B16" s="126"/>
      <c r="C16" s="124">
        <f>VLOOKUP($E$3,Entwicklung30Jahre!$A$7:$Y$37,16,0)</f>
        <v>71164.871447674857</v>
      </c>
      <c r="D16" s="124">
        <f>VLOOKUP($E$3,Entwicklung30Jahre!$A$7:$Y$37,11,0)</f>
        <v>80926.169421036815</v>
      </c>
      <c r="E16" s="135">
        <f t="shared" ref="E16:E22" si="0">C16-D16</f>
        <v>-9761.2979733619577</v>
      </c>
      <c r="F16" s="125"/>
      <c r="G16" s="125"/>
    </row>
    <row r="17" spans="1:7" s="69" customFormat="1" ht="7.25" customHeight="1">
      <c r="A17" s="114"/>
      <c r="B17" s="127"/>
      <c r="C17" s="125"/>
      <c r="D17" s="125"/>
      <c r="E17" s="136"/>
      <c r="F17" s="125"/>
      <c r="G17" s="125"/>
    </row>
    <row r="18" spans="1:7" s="69" customFormat="1" ht="18">
      <c r="A18" s="117" t="s">
        <v>486</v>
      </c>
      <c r="B18" s="126"/>
      <c r="C18" s="124">
        <f>-VLOOKUP($E$3,Entwicklung30Jahre!$A$7:$Y$37,18,0)</f>
        <v>-16863.830000000002</v>
      </c>
      <c r="D18" s="124">
        <f>-VLOOKUP($E$3,Entwicklung30Jahre!$A$7:$Y$37,12,0)</f>
        <v>-20445.89</v>
      </c>
      <c r="E18" s="135">
        <f t="shared" si="0"/>
        <v>3582.0599999999977</v>
      </c>
      <c r="F18" s="125"/>
      <c r="G18" s="125"/>
    </row>
    <row r="19" spans="1:7" s="69" customFormat="1" ht="18">
      <c r="A19" s="122" t="s">
        <v>548</v>
      </c>
      <c r="B19" s="126"/>
      <c r="C19" s="124">
        <f>VLOOKUP($E$3,Entwicklung30Jahre!$A$7:$Y$37,19,0)</f>
        <v>-14987.729301336572</v>
      </c>
      <c r="D19" s="124">
        <v>0</v>
      </c>
      <c r="E19" s="136"/>
      <c r="F19" s="125"/>
      <c r="G19" s="125"/>
    </row>
    <row r="20" spans="1:7" s="69" customFormat="1" ht="18">
      <c r="A20" s="122" t="s">
        <v>487</v>
      </c>
      <c r="B20" s="126"/>
      <c r="C20" s="124">
        <v>0</v>
      </c>
      <c r="D20" s="124">
        <f>VLOOKUP($E$3,Entwicklung30Jahre!$A$7:$Y$37,10,0)</f>
        <v>598.04846113402141</v>
      </c>
      <c r="E20" s="136"/>
      <c r="F20" s="125"/>
      <c r="G20" s="125"/>
    </row>
    <row r="21" spans="1:7" s="69" customFormat="1" ht="18">
      <c r="A21" s="114"/>
      <c r="B21" s="127"/>
      <c r="C21" s="125"/>
      <c r="D21" s="125"/>
      <c r="E21" s="136"/>
      <c r="F21" s="125"/>
      <c r="G21" s="125"/>
    </row>
    <row r="22" spans="1:7" s="69" customFormat="1" ht="18">
      <c r="A22" s="128" t="s">
        <v>485</v>
      </c>
      <c r="B22" s="129"/>
      <c r="C22" s="124">
        <f>VLOOKUP($E$3,Entwicklung30Jahre!$A$7:$Y$37,20,0)</f>
        <v>48476.561658566221</v>
      </c>
      <c r="D22" s="124">
        <f>VLOOKUP($E$3,Entwicklung30Jahre!$A$7:$Y$37,13,0)</f>
        <v>60480.279421036816</v>
      </c>
      <c r="E22" s="135">
        <f t="shared" si="0"/>
        <v>-12003.717762470595</v>
      </c>
      <c r="F22" s="125"/>
      <c r="G22" s="125"/>
    </row>
    <row r="54" spans="1:5" ht="1" customHeight="1">
      <c r="C54" s="114" t="str">
        <f>C12</f>
        <v>Mit Kapitalanlage</v>
      </c>
      <c r="D54" s="114" t="str">
        <f t="shared" ref="D54:E54" si="1">D12</f>
        <v>Ohne Kapitalanlage</v>
      </c>
      <c r="E54" s="114" t="str">
        <f t="shared" si="1"/>
        <v>Differenz</v>
      </c>
    </row>
    <row r="55" spans="1:5" ht="1" customHeight="1">
      <c r="A55" s="114" t="str">
        <f>A16</f>
        <v>zu versteuerndes Einkommen</v>
      </c>
      <c r="C55" s="130">
        <f>C16</f>
        <v>71164.871447674857</v>
      </c>
      <c r="D55" s="130">
        <f t="shared" ref="D55:E55" si="2">D16</f>
        <v>80926.169421036815</v>
      </c>
      <c r="E55" s="130">
        <f t="shared" si="2"/>
        <v>-9761.2979733619577</v>
      </c>
    </row>
    <row r="56" spans="1:5" ht="1" customHeight="1">
      <c r="A56" s="114" t="str">
        <f>A18</f>
        <v>Steuerlast</v>
      </c>
      <c r="C56" s="130">
        <f>C18</f>
        <v>-16863.830000000002</v>
      </c>
      <c r="D56" s="130">
        <f t="shared" ref="D56:E56" si="3">D18</f>
        <v>-20445.89</v>
      </c>
      <c r="E56" s="130">
        <f t="shared" si="3"/>
        <v>3582.0599999999977</v>
      </c>
    </row>
    <row r="57" spans="1:5" ht="1" customHeight="1">
      <c r="A57" s="114" t="str">
        <f>A22</f>
        <v>verfügbares Nettoeinkommen nach Steuern</v>
      </c>
      <c r="C57" s="130">
        <f>C22</f>
        <v>48476.561658566221</v>
      </c>
      <c r="D57" s="130">
        <f>D22</f>
        <v>60480.279421036816</v>
      </c>
      <c r="E57" s="130">
        <f>E22</f>
        <v>-12003.717762470595</v>
      </c>
    </row>
  </sheetData>
  <hyperlinks>
    <hyperlink ref="H1" location="Navigation!A1" display="=Navigation!$A$1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57"/>
  <sheetViews>
    <sheetView showGridLines="0" workbookViewId="0">
      <selection activeCell="A40" sqref="A40"/>
    </sheetView>
  </sheetViews>
  <sheetFormatPr baseColWidth="10" defaultRowHeight="14"/>
  <cols>
    <col min="1" max="1" width="34.6328125" style="114" customWidth="1"/>
    <col min="2" max="2" width="10.90625" style="114" customWidth="1"/>
    <col min="3" max="3" width="21.54296875" style="114" customWidth="1"/>
    <col min="4" max="4" width="20.36328125" style="114" customWidth="1"/>
    <col min="5" max="5" width="18.54296875" style="114" customWidth="1"/>
    <col min="6" max="6" width="11.54296875" style="114"/>
    <col min="7" max="7" width="21.54296875" style="114" customWidth="1"/>
    <col min="8" max="8" width="19.36328125" customWidth="1"/>
  </cols>
  <sheetData>
    <row r="1" spans="1:8" ht="20.5" thickBot="1">
      <c r="A1" s="112" t="s">
        <v>527</v>
      </c>
      <c r="B1" s="112"/>
      <c r="C1" s="113"/>
      <c r="D1" s="113"/>
      <c r="E1" s="113"/>
      <c r="F1" s="113"/>
      <c r="H1" s="92" t="str">
        <f>Navigation!$A$1</f>
        <v>Death &amp; Taxes</v>
      </c>
    </row>
    <row r="2" spans="1:8">
      <c r="A2" s="113"/>
      <c r="B2" s="113"/>
      <c r="C2" s="113"/>
      <c r="D2" s="113"/>
      <c r="E2" s="113"/>
      <c r="F2" s="113"/>
    </row>
    <row r="3" spans="1:8" ht="18">
      <c r="A3" s="115" t="s">
        <v>525</v>
      </c>
      <c r="B3" s="115"/>
      <c r="C3" s="113"/>
      <c r="D3" s="113"/>
      <c r="E3" s="116">
        <f>DATA!C49</f>
        <v>2010</v>
      </c>
      <c r="F3" s="113"/>
    </row>
    <row r="4" spans="1:8">
      <c r="A4" s="115" t="s">
        <v>526</v>
      </c>
      <c r="B4" s="115"/>
      <c r="C4" s="113"/>
      <c r="D4" s="113"/>
      <c r="E4" s="113"/>
      <c r="F4" s="113"/>
    </row>
    <row r="5" spans="1:8">
      <c r="A5" s="113"/>
      <c r="B5" s="113"/>
      <c r="C5" s="113"/>
      <c r="D5" s="113"/>
      <c r="E5" s="113"/>
      <c r="F5" s="113"/>
    </row>
    <row r="6" spans="1:8">
      <c r="A6" s="134" t="str">
        <f>LOOK!A6</f>
        <v>Es wird bei der Entscheidung für eine Kapitalanlage häufig übersehen, daß der gewünschte steuerliche Effekt (die Reduzierung</v>
      </c>
      <c r="B6" s="113"/>
      <c r="C6" s="113"/>
      <c r="D6" s="113"/>
      <c r="E6" s="113"/>
      <c r="F6" s="113"/>
    </row>
    <row r="7" spans="1:8">
      <c r="A7" s="134" t="str">
        <f>LOOK!A7</f>
        <v>der Steuerlast) notwendigerweise mit einer Reduzierung des verfügbaren Einkommens einhergeht.  Es ist daher immer auch</v>
      </c>
      <c r="B7" s="113"/>
      <c r="C7" s="113"/>
      <c r="D7" s="113"/>
      <c r="E7" s="113"/>
      <c r="F7" s="113"/>
    </row>
    <row r="8" spans="1:8">
      <c r="A8" s="134" t="str">
        <f>LOOK!A8</f>
        <v>zu überlegen, ob das verbleibende Netto-Einkommen noch für die eigenen Bedürfnisse ausreicht.</v>
      </c>
      <c r="B8" s="113"/>
      <c r="C8" s="113"/>
      <c r="D8" s="113"/>
      <c r="E8" s="113"/>
      <c r="F8" s="113"/>
    </row>
    <row r="9" spans="1:8">
      <c r="A9" s="134" t="str">
        <f>LOOK!A9</f>
        <v>Erst der (steuerfreie) Verkauf am Ende bringt bei entsprechendem Wertzuwachs der Anlage hier eine Wende.</v>
      </c>
      <c r="B9" s="113"/>
      <c r="C9" s="113"/>
      <c r="D9" s="113"/>
      <c r="E9" s="113"/>
      <c r="F9" s="113"/>
    </row>
    <row r="10" spans="1:8">
      <c r="A10" s="134"/>
      <c r="B10" s="113"/>
      <c r="C10" s="113"/>
      <c r="D10" s="113"/>
      <c r="E10" s="113"/>
      <c r="F10" s="113"/>
    </row>
    <row r="12" spans="1:8" ht="31.25" customHeight="1">
      <c r="A12" s="117" t="s">
        <v>550</v>
      </c>
      <c r="B12" s="118">
        <f>E3</f>
        <v>2010</v>
      </c>
      <c r="C12" s="119" t="s">
        <v>483</v>
      </c>
      <c r="D12" s="120" t="s">
        <v>484</v>
      </c>
      <c r="E12" s="121" t="s">
        <v>334</v>
      </c>
    </row>
    <row r="13" spans="1:8" s="69" customFormat="1" ht="18">
      <c r="A13" s="122" t="s">
        <v>488</v>
      </c>
      <c r="B13" s="123"/>
      <c r="C13" s="124">
        <f>EntwicklungVerkauf!B5</f>
        <v>1673221.9705016145</v>
      </c>
      <c r="D13" s="124">
        <f>EntwicklungVerkauf!B5</f>
        <v>1673221.9705016145</v>
      </c>
      <c r="E13" s="125"/>
      <c r="F13" s="125"/>
      <c r="G13" s="125"/>
    </row>
    <row r="14" spans="1:8" s="69" customFormat="1" ht="18">
      <c r="A14" s="122" t="s">
        <v>489</v>
      </c>
      <c r="B14" s="123"/>
      <c r="C14" s="124">
        <f>EntwicklungVerkauf!O5</f>
        <v>-222885.76332290037</v>
      </c>
      <c r="D14" s="124">
        <v>0</v>
      </c>
      <c r="E14" s="125"/>
      <c r="F14" s="125"/>
      <c r="G14" s="125"/>
    </row>
    <row r="15" spans="1:8" s="69" customFormat="1" ht="18">
      <c r="A15" s="122" t="s">
        <v>487</v>
      </c>
      <c r="B15" s="123"/>
      <c r="C15" s="124">
        <v>0</v>
      </c>
      <c r="D15" s="124">
        <f>EntwicklungVerkauf!J5</f>
        <v>20387.340209442147</v>
      </c>
      <c r="E15" s="125"/>
      <c r="F15" s="125"/>
      <c r="G15" s="125"/>
    </row>
    <row r="16" spans="1:8" s="69" customFormat="1" ht="18">
      <c r="A16" s="117" t="s">
        <v>281</v>
      </c>
      <c r="B16" s="126"/>
      <c r="C16" s="124">
        <f>EntwicklungVerkauf!P5</f>
        <v>1450336.2071787142</v>
      </c>
      <c r="D16" s="124">
        <f>EntwicklungVerkauf!K5</f>
        <v>1693609.3107110569</v>
      </c>
      <c r="E16" s="135">
        <f t="shared" ref="E16:E22" si="0">C16-D16</f>
        <v>-243273.10353234271</v>
      </c>
      <c r="F16" s="125"/>
      <c r="G16" s="125"/>
    </row>
    <row r="17" spans="1:7" s="69" customFormat="1" ht="6.65" customHeight="1">
      <c r="A17" s="114"/>
      <c r="B17" s="127"/>
      <c r="C17" s="125"/>
      <c r="D17" s="125"/>
      <c r="E17" s="125"/>
      <c r="F17" s="125"/>
      <c r="G17" s="125"/>
    </row>
    <row r="18" spans="1:7" s="69" customFormat="1" ht="18">
      <c r="A18" s="117" t="s">
        <v>486</v>
      </c>
      <c r="B18" s="126"/>
      <c r="C18" s="124">
        <f>-EntwicklungVerkauf!R5</f>
        <v>-337896.31</v>
      </c>
      <c r="D18" s="124">
        <f>-EntwicklungVerkauf!L5</f>
        <v>-431231.9</v>
      </c>
      <c r="E18" s="135">
        <f t="shared" si="0"/>
        <v>93335.590000000026</v>
      </c>
      <c r="F18" s="125"/>
      <c r="G18" s="125"/>
    </row>
    <row r="19" spans="1:7" s="69" customFormat="1" ht="18">
      <c r="A19" s="122" t="s">
        <v>548</v>
      </c>
      <c r="B19" s="126"/>
      <c r="C19" s="124">
        <f>EntwicklungVerkauf!S5</f>
        <v>-355197.93431661284</v>
      </c>
      <c r="D19" s="124">
        <v>0</v>
      </c>
      <c r="E19" s="125"/>
      <c r="F19" s="125"/>
      <c r="G19" s="125"/>
    </row>
    <row r="20" spans="1:7" s="69" customFormat="1" ht="18">
      <c r="A20" s="122" t="s">
        <v>487</v>
      </c>
      <c r="B20" s="126"/>
      <c r="C20" s="124">
        <v>0</v>
      </c>
      <c r="D20" s="124">
        <f>EntwicklungVerkauf!J5</f>
        <v>20387.340209442147</v>
      </c>
      <c r="E20" s="125"/>
      <c r="F20" s="125"/>
      <c r="G20" s="125"/>
    </row>
    <row r="21" spans="1:7" s="69" customFormat="1" ht="18">
      <c r="A21" s="114"/>
      <c r="B21" s="127"/>
      <c r="C21" s="125"/>
      <c r="D21" s="125"/>
      <c r="E21" s="125"/>
      <c r="F21" s="125"/>
      <c r="G21" s="125"/>
    </row>
    <row r="22" spans="1:7" s="69" customFormat="1" ht="18">
      <c r="A22" s="128" t="s">
        <v>485</v>
      </c>
      <c r="B22" s="129"/>
      <c r="C22" s="124">
        <f>EntwicklungVerkauf!T5</f>
        <v>980127.7261850019</v>
      </c>
      <c r="D22" s="124">
        <f>EntwicklungVerkauf!M5</f>
        <v>1262377.4107110568</v>
      </c>
      <c r="E22" s="135">
        <f t="shared" si="0"/>
        <v>-282249.68452605489</v>
      </c>
      <c r="F22" s="125"/>
      <c r="G22" s="125"/>
    </row>
    <row r="54" spans="1:5" ht="1" customHeight="1">
      <c r="C54" s="114" t="str">
        <f>C12</f>
        <v>Mit Kapitalanlage</v>
      </c>
      <c r="D54" s="114" t="str">
        <f t="shared" ref="D54:E54" si="1">D12</f>
        <v>Ohne Kapitalanlage</v>
      </c>
      <c r="E54" s="114" t="str">
        <f t="shared" si="1"/>
        <v>Differenz</v>
      </c>
    </row>
    <row r="55" spans="1:5" ht="1" customHeight="1">
      <c r="A55" s="114" t="str">
        <f>A16</f>
        <v>zu versteuerndes Einkommen</v>
      </c>
      <c r="C55" s="130">
        <f>C16</f>
        <v>1450336.2071787142</v>
      </c>
      <c r="D55" s="130">
        <f t="shared" ref="D55:E55" si="2">D16</f>
        <v>1693609.3107110569</v>
      </c>
      <c r="E55" s="130">
        <f t="shared" si="2"/>
        <v>-243273.10353234271</v>
      </c>
    </row>
    <row r="56" spans="1:5" ht="1" customHeight="1">
      <c r="A56" s="114" t="str">
        <f>A18</f>
        <v>Steuerlast</v>
      </c>
      <c r="C56" s="130">
        <f>C18</f>
        <v>-337896.31</v>
      </c>
      <c r="D56" s="130">
        <f t="shared" ref="D56:E56" si="3">D18</f>
        <v>-431231.9</v>
      </c>
      <c r="E56" s="130">
        <f t="shared" si="3"/>
        <v>93335.590000000026</v>
      </c>
    </row>
    <row r="57" spans="1:5" ht="1" customHeight="1">
      <c r="A57" s="114" t="str">
        <f>A22</f>
        <v>verfügbares Nettoeinkommen nach Steuern</v>
      </c>
      <c r="C57" s="130">
        <f>C22</f>
        <v>980127.7261850019</v>
      </c>
      <c r="D57" s="130">
        <f>D22</f>
        <v>1262377.4107110568</v>
      </c>
      <c r="E57" s="130">
        <f>E22</f>
        <v>-282249.68452605489</v>
      </c>
    </row>
  </sheetData>
  <hyperlinks>
    <hyperlink ref="H1" location="Navigation!A1" display="=Navigation!$A$1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5"/>
  <sheetViews>
    <sheetView showGridLines="0" zoomScale="90" zoomScaleNormal="90" workbookViewId="0">
      <selection activeCell="K7" sqref="K7"/>
    </sheetView>
  </sheetViews>
  <sheetFormatPr baseColWidth="10" defaultRowHeight="14"/>
  <cols>
    <col min="2" max="2" width="11.54296875" hidden="1" customWidth="1"/>
    <col min="3" max="5" width="12.1796875" hidden="1" customWidth="1"/>
    <col min="6" max="6" width="1.453125" hidden="1" customWidth="1"/>
    <col min="7" max="7" width="11.54296875" hidden="1" customWidth="1"/>
    <col min="8" max="8" width="4.54296875" hidden="1" customWidth="1"/>
    <col min="9" max="9" width="2.54296875" customWidth="1"/>
    <col min="15" max="15" width="13.90625" customWidth="1"/>
    <col min="16" max="16" width="1.6328125" customWidth="1"/>
    <col min="22" max="22" width="14.81640625" customWidth="1"/>
    <col min="23" max="23" width="2" customWidth="1"/>
    <col min="25" max="25" width="3.81640625" customWidth="1"/>
    <col min="26" max="26" width="1.36328125" customWidth="1"/>
    <col min="27" max="29" width="12.1796875" hidden="1" customWidth="1"/>
    <col min="31" max="31" width="23.81640625" customWidth="1"/>
  </cols>
  <sheetData>
    <row r="1" spans="1:31" ht="18" thickBot="1">
      <c r="A1" s="31" t="s">
        <v>546</v>
      </c>
      <c r="AE1" s="92" t="str">
        <f>Navigation!$A$1</f>
        <v>Death &amp; Taxes</v>
      </c>
    </row>
    <row r="3" spans="1:31">
      <c r="A3" s="31"/>
    </row>
    <row r="4" spans="1:31">
      <c r="A4" s="31"/>
      <c r="J4" s="70" t="s">
        <v>554</v>
      </c>
      <c r="K4" s="39"/>
      <c r="L4" s="39"/>
      <c r="M4" s="39"/>
      <c r="N4" s="40"/>
      <c r="Q4" s="70" t="s">
        <v>555</v>
      </c>
      <c r="R4" s="39"/>
      <c r="S4" s="39"/>
      <c r="T4" s="39"/>
      <c r="U4" s="40"/>
    </row>
    <row r="5" spans="1:31" ht="56">
      <c r="J5" s="29" t="s">
        <v>305</v>
      </c>
      <c r="K5" s="29" t="s">
        <v>306</v>
      </c>
      <c r="L5" s="29" t="s">
        <v>292</v>
      </c>
      <c r="M5" s="29" t="s">
        <v>543</v>
      </c>
      <c r="N5" s="29" t="s">
        <v>544</v>
      </c>
      <c r="O5" s="35" t="s">
        <v>307</v>
      </c>
      <c r="Q5" s="29" t="s">
        <v>305</v>
      </c>
      <c r="R5" s="29" t="s">
        <v>553</v>
      </c>
      <c r="S5" s="29" t="s">
        <v>308</v>
      </c>
      <c r="T5" s="29" t="s">
        <v>543</v>
      </c>
      <c r="U5" s="29" t="s">
        <v>544</v>
      </c>
      <c r="V5" s="35" t="s">
        <v>589</v>
      </c>
      <c r="X5" s="29" t="s">
        <v>588</v>
      </c>
      <c r="AA5" s="14">
        <f>-B7</f>
        <v>160000</v>
      </c>
      <c r="AB5" s="14">
        <f>DATA!C51</f>
        <v>120000</v>
      </c>
      <c r="AC5" s="14"/>
    </row>
    <row r="6" spans="1:31">
      <c r="B6" s="15" t="s">
        <v>301</v>
      </c>
      <c r="C6" s="15" t="s">
        <v>302</v>
      </c>
      <c r="D6" s="15" t="s">
        <v>303</v>
      </c>
      <c r="E6" s="15" t="s">
        <v>304</v>
      </c>
      <c r="O6" s="31"/>
      <c r="V6" s="31"/>
      <c r="AA6" s="15" t="s">
        <v>332</v>
      </c>
      <c r="AB6" s="15" t="s">
        <v>333</v>
      </c>
      <c r="AC6" s="15" t="s">
        <v>334</v>
      </c>
    </row>
    <row r="7" spans="1:31">
      <c r="A7" s="28">
        <f>DATA!C10</f>
        <v>1990</v>
      </c>
      <c r="B7" s="14">
        <f>-DATA!C33</f>
        <v>-160000</v>
      </c>
      <c r="C7" s="14">
        <f>DATA!C$38*12</f>
        <v>17065.333333333332</v>
      </c>
      <c r="D7" s="14">
        <f>B7*G7</f>
        <v>-15465.333333333334</v>
      </c>
      <c r="E7" s="14">
        <f>C7+D7</f>
        <v>1599.9999999999982</v>
      </c>
      <c r="G7" s="27">
        <f>IF(B7&gt;=0,0,VLOOKUP(A7,Zins!A:C,3))</f>
        <v>9.6658333333333332E-2</v>
      </c>
      <c r="H7">
        <v>1</v>
      </c>
      <c r="J7" s="14">
        <f>DATA!C$41</f>
        <v>4200</v>
      </c>
      <c r="K7" s="14">
        <f>D7</f>
        <v>-15465.333333333334</v>
      </c>
      <c r="L7" s="14">
        <f>-DATA!C$46</f>
        <v>-3400</v>
      </c>
      <c r="M7" s="14">
        <f>-DATA!C$42</f>
        <v>-600</v>
      </c>
      <c r="N7" s="14">
        <f>-DATA!C$43</f>
        <v>-1200</v>
      </c>
      <c r="O7" s="36">
        <f>SUM(J7:N7)</f>
        <v>-16465.333333333336</v>
      </c>
      <c r="Q7" s="14">
        <f>J7</f>
        <v>4200</v>
      </c>
      <c r="R7" s="14">
        <f>-C7</f>
        <v>-17065.333333333332</v>
      </c>
      <c r="S7" s="14">
        <f>-DATA!C$44</f>
        <v>-600</v>
      </c>
      <c r="T7" s="14">
        <f>M7</f>
        <v>-600</v>
      </c>
      <c r="U7" s="14">
        <f>N7</f>
        <v>-1200</v>
      </c>
      <c r="V7" s="36">
        <f>SUM(Q7:U7)</f>
        <v>-15265.333333333332</v>
      </c>
      <c r="X7" s="14">
        <f>V7-O7</f>
        <v>1200.0000000000036</v>
      </c>
      <c r="AA7" s="14">
        <f>E7</f>
        <v>1599.9999999999982</v>
      </c>
      <c r="AB7" s="14">
        <f>AA7/AA$5*AB$5</f>
        <v>1199.9999999999986</v>
      </c>
      <c r="AC7" s="14">
        <f>AB7-AA7</f>
        <v>-399.99999999999955</v>
      </c>
    </row>
    <row r="8" spans="1:31">
      <c r="A8" s="15">
        <f t="shared" ref="A8:A36" si="0">A7+1</f>
        <v>1991</v>
      </c>
      <c r="B8" s="14">
        <f>B7+E7</f>
        <v>-158400</v>
      </c>
      <c r="C8" s="14">
        <f>IF(E7&gt;-B7,0,C7)</f>
        <v>17065.333333333332</v>
      </c>
      <c r="D8" s="14">
        <f t="shared" ref="D8:D36" si="1">B8*G8</f>
        <v>-15310.68</v>
      </c>
      <c r="E8" s="14">
        <f t="shared" ref="E8:E36" si="2">C8+D8</f>
        <v>1754.6533333333318</v>
      </c>
      <c r="G8" s="26">
        <f>G7</f>
        <v>9.6658333333333332E-2</v>
      </c>
      <c r="H8">
        <v>2</v>
      </c>
      <c r="J8" s="14">
        <f>(J7*(1+DATA!G$41))</f>
        <v>4242</v>
      </c>
      <c r="K8" s="14">
        <f t="shared" ref="K8:K36" si="3">D8</f>
        <v>-15310.68</v>
      </c>
      <c r="L8" s="14">
        <f>-DATA!C$46</f>
        <v>-3400</v>
      </c>
      <c r="M8" s="14">
        <f>(M7*(1+DATA!$G$42))</f>
        <v>-606</v>
      </c>
      <c r="N8" s="14">
        <f>(N7*(1+DATA!$G$43))</f>
        <v>-1212</v>
      </c>
      <c r="O8" s="36">
        <f t="shared" ref="O8:O36" si="4">SUM(J8:N8)</f>
        <v>-16286.68</v>
      </c>
      <c r="Q8" s="14">
        <f t="shared" ref="Q8:Q36" si="5">J8</f>
        <v>4242</v>
      </c>
      <c r="R8" s="14">
        <f t="shared" ref="R8:R36" si="6">-C8</f>
        <v>-17065.333333333332</v>
      </c>
      <c r="S8" s="14">
        <f>(S7*(1+DATA!$G$44))</f>
        <v>-600</v>
      </c>
      <c r="T8" s="14">
        <f t="shared" ref="T8:U36" si="7">M8</f>
        <v>-606</v>
      </c>
      <c r="U8" s="14">
        <f t="shared" si="7"/>
        <v>-1212</v>
      </c>
      <c r="V8" s="36">
        <f t="shared" ref="V8:V36" si="8">SUM(Q8:U8)</f>
        <v>-15241.333333333332</v>
      </c>
      <c r="X8" s="14">
        <f t="shared" ref="X8:X36" si="9">V8-O8</f>
        <v>1045.3466666666682</v>
      </c>
      <c r="AA8" s="14">
        <f>SUM(E$7:E8)</f>
        <v>3354.65333333333</v>
      </c>
      <c r="AB8" s="14">
        <f t="shared" ref="AB8:AB36" si="10">AA8/AA$5*AB$5</f>
        <v>2515.9899999999975</v>
      </c>
      <c r="AC8" s="14">
        <f t="shared" ref="AC8:AC36" si="11">AB8-AA8</f>
        <v>-838.6633333333325</v>
      </c>
    </row>
    <row r="9" spans="1:31">
      <c r="A9" s="15">
        <f t="shared" si="0"/>
        <v>1992</v>
      </c>
      <c r="B9" s="14">
        <f>IF(E8&gt;=-B8,0,B8+E8)</f>
        <v>-156645.34666666668</v>
      </c>
      <c r="C9" s="14">
        <f t="shared" ref="C9:C36" si="12">IF(E8&gt;-B8,0,C8)</f>
        <v>17065.333333333332</v>
      </c>
      <c r="D9" s="14">
        <f t="shared" si="1"/>
        <v>-15141.078133222223</v>
      </c>
      <c r="E9" s="14">
        <f t="shared" si="2"/>
        <v>1924.2552001111089</v>
      </c>
      <c r="G9" s="26">
        <f t="shared" ref="G9:G26" si="13">G8</f>
        <v>9.6658333333333332E-2</v>
      </c>
      <c r="H9">
        <v>3</v>
      </c>
      <c r="J9" s="14">
        <f>(J8*(1+DATA!G$41))</f>
        <v>4284.42</v>
      </c>
      <c r="K9" s="14">
        <f t="shared" si="3"/>
        <v>-15141.078133222223</v>
      </c>
      <c r="L9" s="14">
        <f>-DATA!C$46</f>
        <v>-3400</v>
      </c>
      <c r="M9" s="14">
        <f>(M8*(1+DATA!$G$42))</f>
        <v>-612.06000000000006</v>
      </c>
      <c r="N9" s="14">
        <f>(N8*(1+DATA!$G$43))</f>
        <v>-1224.1200000000001</v>
      </c>
      <c r="O9" s="36">
        <f t="shared" si="4"/>
        <v>-16092.838133222223</v>
      </c>
      <c r="Q9" s="14">
        <f t="shared" si="5"/>
        <v>4284.42</v>
      </c>
      <c r="R9" s="14">
        <f t="shared" si="6"/>
        <v>-17065.333333333332</v>
      </c>
      <c r="S9" s="14">
        <f>(S8*(1+DATA!$G$44))</f>
        <v>-600</v>
      </c>
      <c r="T9" s="14">
        <f t="shared" si="7"/>
        <v>-612.06000000000006</v>
      </c>
      <c r="U9" s="14">
        <f t="shared" si="7"/>
        <v>-1224.1200000000001</v>
      </c>
      <c r="V9" s="36">
        <f t="shared" si="8"/>
        <v>-15217.093333333332</v>
      </c>
      <c r="X9" s="14">
        <f t="shared" si="9"/>
        <v>875.74479988889107</v>
      </c>
      <c r="AA9" s="14">
        <f>SUM(E$7:E9)</f>
        <v>5278.9085334444389</v>
      </c>
      <c r="AB9" s="14">
        <f t="shared" si="10"/>
        <v>3959.1814000833288</v>
      </c>
      <c r="AC9" s="14">
        <f t="shared" si="11"/>
        <v>-1319.7271333611102</v>
      </c>
    </row>
    <row r="10" spans="1:31">
      <c r="A10" s="15">
        <f t="shared" si="0"/>
        <v>1993</v>
      </c>
      <c r="B10" s="14">
        <f t="shared" ref="B10:B36" si="14">IF(E9&gt;=-B9,0,B9+E9)</f>
        <v>-154721.09146655558</v>
      </c>
      <c r="C10" s="14">
        <f t="shared" si="12"/>
        <v>17065.333333333332</v>
      </c>
      <c r="D10" s="14">
        <f t="shared" si="1"/>
        <v>-14955.082832671484</v>
      </c>
      <c r="E10" s="14">
        <f t="shared" si="2"/>
        <v>2110.2505006618485</v>
      </c>
      <c r="G10" s="26">
        <f t="shared" si="13"/>
        <v>9.6658333333333332E-2</v>
      </c>
      <c r="H10">
        <v>4</v>
      </c>
      <c r="J10" s="14">
        <f>(J9*(1+DATA!G$41))</f>
        <v>4327.2642000000005</v>
      </c>
      <c r="K10" s="14">
        <f t="shared" si="3"/>
        <v>-14955.082832671484</v>
      </c>
      <c r="L10" s="14">
        <f>-DATA!C$46</f>
        <v>-3400</v>
      </c>
      <c r="M10" s="14">
        <f>(M9*(1+DATA!$G$42))</f>
        <v>-618.18060000000003</v>
      </c>
      <c r="N10" s="14">
        <f>(N9*(1+DATA!$G$43))</f>
        <v>-1236.3612000000001</v>
      </c>
      <c r="O10" s="36">
        <f t="shared" si="4"/>
        <v>-15882.360432671481</v>
      </c>
      <c r="Q10" s="14">
        <f t="shared" si="5"/>
        <v>4327.2642000000005</v>
      </c>
      <c r="R10" s="14">
        <f t="shared" si="6"/>
        <v>-17065.333333333332</v>
      </c>
      <c r="S10" s="14">
        <f>(S9*(1+DATA!$G$44))</f>
        <v>-600</v>
      </c>
      <c r="T10" s="14">
        <f t="shared" si="7"/>
        <v>-618.18060000000003</v>
      </c>
      <c r="U10" s="14">
        <f t="shared" si="7"/>
        <v>-1236.3612000000001</v>
      </c>
      <c r="V10" s="36">
        <f t="shared" si="8"/>
        <v>-15192.61093333333</v>
      </c>
      <c r="X10" s="14">
        <f t="shared" si="9"/>
        <v>689.74949933815151</v>
      </c>
      <c r="AA10" s="14">
        <f>SUM(E$7:E10)</f>
        <v>7389.1590341062874</v>
      </c>
      <c r="AB10" s="14">
        <f t="shared" si="10"/>
        <v>5541.8692755797156</v>
      </c>
      <c r="AC10" s="14">
        <f t="shared" si="11"/>
        <v>-1847.2897585265719</v>
      </c>
    </row>
    <row r="11" spans="1:31">
      <c r="A11" s="15">
        <f t="shared" si="0"/>
        <v>1994</v>
      </c>
      <c r="B11" s="14">
        <f t="shared" si="14"/>
        <v>-152610.84096589373</v>
      </c>
      <c r="C11" s="14">
        <f t="shared" si="12"/>
        <v>17065.333333333332</v>
      </c>
      <c r="D11" s="14">
        <f t="shared" si="1"/>
        <v>-14751.109536361679</v>
      </c>
      <c r="E11" s="14">
        <f t="shared" si="2"/>
        <v>2314.2237969716534</v>
      </c>
      <c r="G11" s="26">
        <f t="shared" si="13"/>
        <v>9.6658333333333332E-2</v>
      </c>
      <c r="H11">
        <v>5</v>
      </c>
      <c r="J11" s="14">
        <f>(J10*(1+DATA!G$41))</f>
        <v>4370.5368420000004</v>
      </c>
      <c r="K11" s="14">
        <f t="shared" si="3"/>
        <v>-14751.109536361679</v>
      </c>
      <c r="L11" s="14">
        <f>-DATA!C$46</f>
        <v>-3400</v>
      </c>
      <c r="M11" s="14">
        <f>(M10*(1+DATA!$G$42))</f>
        <v>-624.36240600000008</v>
      </c>
      <c r="N11" s="14">
        <f>(N10*(1+DATA!$G$43))</f>
        <v>-1248.7248120000002</v>
      </c>
      <c r="O11" s="36">
        <f t="shared" si="4"/>
        <v>-15653.65991236168</v>
      </c>
      <c r="Q11" s="14">
        <f t="shared" si="5"/>
        <v>4370.5368420000004</v>
      </c>
      <c r="R11" s="14">
        <f t="shared" si="6"/>
        <v>-17065.333333333332</v>
      </c>
      <c r="S11" s="14">
        <f>(S10*(1+DATA!$G$44))</f>
        <v>-600</v>
      </c>
      <c r="T11" s="14">
        <f t="shared" si="7"/>
        <v>-624.36240600000008</v>
      </c>
      <c r="U11" s="14">
        <f t="shared" si="7"/>
        <v>-1248.7248120000002</v>
      </c>
      <c r="V11" s="36">
        <f t="shared" si="8"/>
        <v>-15167.883709333331</v>
      </c>
      <c r="X11" s="14">
        <f t="shared" si="9"/>
        <v>485.77620302834839</v>
      </c>
      <c r="AA11" s="14">
        <f>SUM(E$7:E11)</f>
        <v>9703.3828310779409</v>
      </c>
      <c r="AB11" s="14">
        <f t="shared" si="10"/>
        <v>7277.5371233084561</v>
      </c>
      <c r="AC11" s="14">
        <f t="shared" si="11"/>
        <v>-2425.8457077694848</v>
      </c>
    </row>
    <row r="12" spans="1:31">
      <c r="A12" s="15">
        <f t="shared" si="0"/>
        <v>1995</v>
      </c>
      <c r="B12" s="14">
        <f t="shared" si="14"/>
        <v>-150296.61716892206</v>
      </c>
      <c r="C12" s="14">
        <f t="shared" si="12"/>
        <v>17065.333333333332</v>
      </c>
      <c r="D12" s="14">
        <f t="shared" si="1"/>
        <v>-14527.420521186059</v>
      </c>
      <c r="E12" s="14">
        <f t="shared" si="2"/>
        <v>2537.9128121472731</v>
      </c>
      <c r="G12" s="26">
        <f t="shared" si="13"/>
        <v>9.6658333333333332E-2</v>
      </c>
      <c r="H12">
        <v>6</v>
      </c>
      <c r="J12" s="14">
        <f>(J11*(1+DATA!G$41))</f>
        <v>4414.2422104200004</v>
      </c>
      <c r="K12" s="14">
        <f t="shared" si="3"/>
        <v>-14527.420521186059</v>
      </c>
      <c r="L12" s="14">
        <f>-DATA!C$46</f>
        <v>-3400</v>
      </c>
      <c r="M12" s="14">
        <f>(M11*(1+DATA!$G$42))</f>
        <v>-630.60603006000008</v>
      </c>
      <c r="N12" s="14">
        <f>(N11*(1+DATA!$G$43))</f>
        <v>-1261.2120601200002</v>
      </c>
      <c r="O12" s="36">
        <f t="shared" si="4"/>
        <v>-15404.99640094606</v>
      </c>
      <c r="Q12" s="14">
        <f t="shared" si="5"/>
        <v>4414.2422104200004</v>
      </c>
      <c r="R12" s="14">
        <f t="shared" si="6"/>
        <v>-17065.333333333332</v>
      </c>
      <c r="S12" s="14">
        <f>(S11*(1+DATA!$G$44))</f>
        <v>-600</v>
      </c>
      <c r="T12" s="14">
        <f t="shared" si="7"/>
        <v>-630.60603006000008</v>
      </c>
      <c r="U12" s="14">
        <f t="shared" si="7"/>
        <v>-1261.2120601200002</v>
      </c>
      <c r="V12" s="36">
        <f t="shared" si="8"/>
        <v>-15142.909213093331</v>
      </c>
      <c r="X12" s="14">
        <f t="shared" si="9"/>
        <v>262.08718785272868</v>
      </c>
      <c r="AA12" s="14">
        <f>SUM(E$7:E12)</f>
        <v>12241.295643225214</v>
      </c>
      <c r="AB12" s="14">
        <f t="shared" si="10"/>
        <v>9180.9717324189114</v>
      </c>
      <c r="AC12" s="14">
        <f t="shared" si="11"/>
        <v>-3060.3239108063026</v>
      </c>
    </row>
    <row r="13" spans="1:31">
      <c r="A13" s="15">
        <f t="shared" si="0"/>
        <v>1996</v>
      </c>
      <c r="B13" s="14">
        <f t="shared" si="14"/>
        <v>-147758.7043567748</v>
      </c>
      <c r="C13" s="14">
        <f t="shared" si="12"/>
        <v>17065.333333333332</v>
      </c>
      <c r="D13" s="14">
        <f t="shared" si="1"/>
        <v>-14282.110098618592</v>
      </c>
      <c r="E13" s="14">
        <f t="shared" si="2"/>
        <v>2783.2232347147401</v>
      </c>
      <c r="G13" s="26">
        <f t="shared" si="13"/>
        <v>9.6658333333333332E-2</v>
      </c>
      <c r="H13">
        <v>7</v>
      </c>
      <c r="J13" s="14">
        <f>(J12*(1+DATA!G$41))</f>
        <v>4458.3846325242002</v>
      </c>
      <c r="K13" s="14">
        <f t="shared" si="3"/>
        <v>-14282.110098618592</v>
      </c>
      <c r="L13" s="14">
        <f>-DATA!C$46</f>
        <v>-3400</v>
      </c>
      <c r="M13" s="14">
        <f>(M12*(1+DATA!$G$42))</f>
        <v>-636.91209036060013</v>
      </c>
      <c r="N13" s="14">
        <f>(N12*(1+DATA!$G$43))</f>
        <v>-1273.8241807212003</v>
      </c>
      <c r="O13" s="36">
        <f t="shared" si="4"/>
        <v>-15134.461737176191</v>
      </c>
      <c r="Q13" s="14">
        <f t="shared" si="5"/>
        <v>4458.3846325242002</v>
      </c>
      <c r="R13" s="14">
        <f t="shared" si="6"/>
        <v>-17065.333333333332</v>
      </c>
      <c r="S13" s="14">
        <f>(S12*(1+DATA!$G$44))</f>
        <v>-600</v>
      </c>
      <c r="T13" s="14">
        <f t="shared" si="7"/>
        <v>-636.91209036060013</v>
      </c>
      <c r="U13" s="14">
        <f t="shared" si="7"/>
        <v>-1273.8241807212003</v>
      </c>
      <c r="V13" s="36">
        <f t="shared" si="8"/>
        <v>-15117.684971890931</v>
      </c>
      <c r="X13" s="14">
        <f t="shared" si="9"/>
        <v>16.776765285259899</v>
      </c>
      <c r="AA13" s="14">
        <f>SUM(E$7:E13)</f>
        <v>15024.518877939954</v>
      </c>
      <c r="AB13" s="14">
        <f t="shared" si="10"/>
        <v>11268.389158454966</v>
      </c>
      <c r="AC13" s="14">
        <f t="shared" si="11"/>
        <v>-3756.1297194849885</v>
      </c>
    </row>
    <row r="14" spans="1:31">
      <c r="A14" s="15">
        <f t="shared" si="0"/>
        <v>1997</v>
      </c>
      <c r="B14" s="14">
        <f t="shared" si="14"/>
        <v>-144975.48112206007</v>
      </c>
      <c r="C14" s="14">
        <f t="shared" si="12"/>
        <v>17065.333333333332</v>
      </c>
      <c r="D14" s="14">
        <f t="shared" si="1"/>
        <v>-14013.088379456456</v>
      </c>
      <c r="E14" s="14">
        <f t="shared" si="2"/>
        <v>3052.244953876876</v>
      </c>
      <c r="G14" s="26">
        <f t="shared" si="13"/>
        <v>9.6658333333333332E-2</v>
      </c>
      <c r="H14">
        <v>8</v>
      </c>
      <c r="J14" s="14">
        <f>(J13*(1+DATA!G$41))</f>
        <v>4502.9684788494424</v>
      </c>
      <c r="K14" s="14">
        <f t="shared" si="3"/>
        <v>-14013.088379456456</v>
      </c>
      <c r="L14" s="14">
        <f>-DATA!C$46</f>
        <v>-3400</v>
      </c>
      <c r="M14" s="14">
        <f>(M13*(1+DATA!$G$42))</f>
        <v>-643.28121126420615</v>
      </c>
      <c r="N14" s="14">
        <f>(N13*(1+DATA!$G$43))</f>
        <v>-1286.5624225284123</v>
      </c>
      <c r="O14" s="36">
        <f t="shared" si="4"/>
        <v>-14839.963534399631</v>
      </c>
      <c r="Q14" s="14">
        <f t="shared" si="5"/>
        <v>4502.9684788494424</v>
      </c>
      <c r="R14" s="14">
        <f t="shared" si="6"/>
        <v>-17065.333333333332</v>
      </c>
      <c r="S14" s="14">
        <f>(S13*(1+DATA!$G$44))</f>
        <v>-600</v>
      </c>
      <c r="T14" s="14">
        <f t="shared" si="7"/>
        <v>-643.28121126420615</v>
      </c>
      <c r="U14" s="14">
        <f t="shared" si="7"/>
        <v>-1286.5624225284123</v>
      </c>
      <c r="V14" s="36">
        <f t="shared" si="8"/>
        <v>-15092.208488276508</v>
      </c>
      <c r="X14" s="14">
        <f t="shared" si="9"/>
        <v>-252.24495387687784</v>
      </c>
      <c r="AA14" s="14">
        <f>SUM(E$7:E14)</f>
        <v>18076.763831816832</v>
      </c>
      <c r="AB14" s="14">
        <f t="shared" si="10"/>
        <v>13557.572873862624</v>
      </c>
      <c r="AC14" s="14">
        <f t="shared" si="11"/>
        <v>-4519.190957954208</v>
      </c>
    </row>
    <row r="15" spans="1:31">
      <c r="A15" s="15">
        <f t="shared" si="0"/>
        <v>1998</v>
      </c>
      <c r="B15" s="14">
        <f t="shared" si="14"/>
        <v>-141923.23616818318</v>
      </c>
      <c r="C15" s="14">
        <f t="shared" si="12"/>
        <v>17065.333333333332</v>
      </c>
      <c r="D15" s="14">
        <f t="shared" si="1"/>
        <v>-13718.06346928964</v>
      </c>
      <c r="E15" s="14">
        <f t="shared" si="2"/>
        <v>3347.269864043692</v>
      </c>
      <c r="G15" s="26">
        <f t="shared" si="13"/>
        <v>9.6658333333333332E-2</v>
      </c>
      <c r="H15">
        <v>9</v>
      </c>
      <c r="J15" s="14">
        <f>(J14*(1+DATA!G$41))</f>
        <v>4547.9981636379371</v>
      </c>
      <c r="K15" s="14">
        <f t="shared" si="3"/>
        <v>-13718.06346928964</v>
      </c>
      <c r="L15" s="14">
        <f>-DATA!C$46</f>
        <v>-3400</v>
      </c>
      <c r="M15" s="14">
        <f>(M14*(1+DATA!$G$42))</f>
        <v>-649.71402337684822</v>
      </c>
      <c r="N15" s="14">
        <f>(N14*(1+DATA!$G$43))</f>
        <v>-1299.4280467536964</v>
      </c>
      <c r="O15" s="36">
        <f t="shared" si="4"/>
        <v>-14519.207375782247</v>
      </c>
      <c r="Q15" s="14">
        <f t="shared" si="5"/>
        <v>4547.9981636379371</v>
      </c>
      <c r="R15" s="14">
        <f t="shared" si="6"/>
        <v>-17065.333333333332</v>
      </c>
      <c r="S15" s="14">
        <f>(S14*(1+DATA!$G$44))</f>
        <v>-600</v>
      </c>
      <c r="T15" s="14">
        <f t="shared" si="7"/>
        <v>-649.71402337684822</v>
      </c>
      <c r="U15" s="14">
        <f t="shared" si="7"/>
        <v>-1299.4280467536964</v>
      </c>
      <c r="V15" s="36">
        <f t="shared" si="8"/>
        <v>-15066.477239825937</v>
      </c>
      <c r="X15" s="14">
        <f t="shared" si="9"/>
        <v>-547.26986404369018</v>
      </c>
      <c r="AA15" s="14">
        <f>SUM(E$7:E15)</f>
        <v>21424.033695860526</v>
      </c>
      <c r="AB15" s="14">
        <f t="shared" si="10"/>
        <v>16068.025271895396</v>
      </c>
      <c r="AC15" s="14">
        <f t="shared" si="11"/>
        <v>-5356.0084239651296</v>
      </c>
    </row>
    <row r="16" spans="1:31">
      <c r="A16" s="15">
        <f t="shared" si="0"/>
        <v>1999</v>
      </c>
      <c r="B16" s="14">
        <f t="shared" si="14"/>
        <v>-138575.9663041395</v>
      </c>
      <c r="C16" s="14">
        <f t="shared" si="12"/>
        <v>17065.333333333332</v>
      </c>
      <c r="D16" s="14">
        <f t="shared" si="1"/>
        <v>-13394.521943014282</v>
      </c>
      <c r="E16" s="14">
        <f t="shared" si="2"/>
        <v>3670.8113903190497</v>
      </c>
      <c r="G16" s="26">
        <f t="shared" si="13"/>
        <v>9.6658333333333332E-2</v>
      </c>
      <c r="H16">
        <v>10</v>
      </c>
      <c r="J16" s="14">
        <f>(J15*(1+DATA!G$41))</f>
        <v>4593.4781452743164</v>
      </c>
      <c r="K16" s="14">
        <f t="shared" si="3"/>
        <v>-13394.521943014282</v>
      </c>
      <c r="L16" s="14">
        <f>-DATA!C$46</f>
        <v>-3400</v>
      </c>
      <c r="M16" s="14">
        <f>(M15*(1+DATA!$G$42))</f>
        <v>-656.21116361061672</v>
      </c>
      <c r="N16" s="14">
        <f>(N15*(1+DATA!$G$43))</f>
        <v>-1312.4223272212334</v>
      </c>
      <c r="O16" s="36">
        <f t="shared" si="4"/>
        <v>-14169.677288571816</v>
      </c>
      <c r="Q16" s="14">
        <f t="shared" si="5"/>
        <v>4593.4781452743164</v>
      </c>
      <c r="R16" s="14">
        <f t="shared" si="6"/>
        <v>-17065.333333333332</v>
      </c>
      <c r="S16" s="14">
        <f>(S15*(1+DATA!$G$44))</f>
        <v>-600</v>
      </c>
      <c r="T16" s="14">
        <f t="shared" si="7"/>
        <v>-656.21116361061672</v>
      </c>
      <c r="U16" s="14">
        <f t="shared" si="7"/>
        <v>-1312.4223272212334</v>
      </c>
      <c r="V16" s="36">
        <f t="shared" si="8"/>
        <v>-15040.488678890866</v>
      </c>
      <c r="X16" s="14">
        <f t="shared" si="9"/>
        <v>-870.81139031904968</v>
      </c>
      <c r="AA16" s="14">
        <f>SUM(E$7:E16)</f>
        <v>25094.845086179575</v>
      </c>
      <c r="AB16" s="14">
        <f t="shared" si="10"/>
        <v>18821.133814634682</v>
      </c>
      <c r="AC16" s="14">
        <f t="shared" si="11"/>
        <v>-6273.711271544893</v>
      </c>
    </row>
    <row r="17" spans="1:29">
      <c r="A17" s="15">
        <f t="shared" si="0"/>
        <v>2000</v>
      </c>
      <c r="B17" s="14">
        <f t="shared" si="14"/>
        <v>-134905.15491382044</v>
      </c>
      <c r="C17" s="14">
        <f t="shared" si="12"/>
        <v>17065.333333333332</v>
      </c>
      <c r="D17" s="14">
        <f t="shared" si="1"/>
        <v>-8979.0622691390327</v>
      </c>
      <c r="E17" s="14">
        <f t="shared" si="2"/>
        <v>8086.2710641942995</v>
      </c>
      <c r="G17" s="27">
        <f>IF(B17&gt;=0,0,VLOOKUP(A17,Zins!A:C,3))</f>
        <v>6.655833333333333E-2</v>
      </c>
      <c r="H17">
        <v>1</v>
      </c>
      <c r="J17" s="14">
        <f>(J16*(1+DATA!G$41))</f>
        <v>4639.4129267270591</v>
      </c>
      <c r="K17" s="14">
        <f t="shared" si="3"/>
        <v>-8979.0622691390327</v>
      </c>
      <c r="L17" s="14">
        <f>-DATA!C$46</f>
        <v>-3400</v>
      </c>
      <c r="M17" s="14">
        <f>(M16*(1+DATA!$G$42))</f>
        <v>-662.77327524672285</v>
      </c>
      <c r="N17" s="14">
        <f>(N16*(1+DATA!$G$43))</f>
        <v>-1325.5465504934457</v>
      </c>
      <c r="O17" s="36">
        <f t="shared" si="4"/>
        <v>-9727.9691681521417</v>
      </c>
      <c r="Q17" s="14">
        <f t="shared" si="5"/>
        <v>4639.4129267270591</v>
      </c>
      <c r="R17" s="14">
        <f t="shared" si="6"/>
        <v>-17065.333333333332</v>
      </c>
      <c r="S17" s="14">
        <f>(S16*(1+DATA!$G$44))</f>
        <v>-600</v>
      </c>
      <c r="T17" s="14">
        <f t="shared" si="7"/>
        <v>-662.77327524672285</v>
      </c>
      <c r="U17" s="14">
        <f t="shared" si="7"/>
        <v>-1325.5465504934457</v>
      </c>
      <c r="V17" s="36">
        <f t="shared" si="8"/>
        <v>-15014.240232346443</v>
      </c>
      <c r="X17" s="14">
        <f t="shared" si="9"/>
        <v>-5286.2710641943013</v>
      </c>
      <c r="AA17" s="14">
        <f>SUM(E$7:E17)</f>
        <v>33181.116150373877</v>
      </c>
      <c r="AB17" s="14">
        <f t="shared" si="10"/>
        <v>24885.837112780409</v>
      </c>
      <c r="AC17" s="14">
        <f t="shared" si="11"/>
        <v>-8295.2790375934674</v>
      </c>
    </row>
    <row r="18" spans="1:29">
      <c r="A18" s="15">
        <f t="shared" si="0"/>
        <v>2001</v>
      </c>
      <c r="B18" s="14">
        <f t="shared" si="14"/>
        <v>-126818.88384962615</v>
      </c>
      <c r="C18" s="14">
        <f t="shared" si="12"/>
        <v>17065.333333333332</v>
      </c>
      <c r="D18" s="14">
        <f t="shared" si="1"/>
        <v>-8440.8535442246994</v>
      </c>
      <c r="E18" s="14">
        <f t="shared" si="2"/>
        <v>8624.4797891086328</v>
      </c>
      <c r="G18" s="27">
        <f t="shared" si="13"/>
        <v>6.655833333333333E-2</v>
      </c>
      <c r="H18">
        <v>2</v>
      </c>
      <c r="J18" s="14">
        <f>(J17*(1+DATA!G$41))</f>
        <v>4685.8070559943299</v>
      </c>
      <c r="K18" s="14">
        <f t="shared" si="3"/>
        <v>-8440.8535442246994</v>
      </c>
      <c r="L18" s="14">
        <f>-DATA!C$46</f>
        <v>-3400</v>
      </c>
      <c r="M18" s="14">
        <f>(M17*(1+DATA!$G$42))</f>
        <v>-669.40100799919003</v>
      </c>
      <c r="N18" s="14">
        <f>(N17*(1+DATA!$G$43))</f>
        <v>-1338.8020159983801</v>
      </c>
      <c r="O18" s="36">
        <f t="shared" si="4"/>
        <v>-9163.2495122279397</v>
      </c>
      <c r="Q18" s="14">
        <f t="shared" si="5"/>
        <v>4685.8070559943299</v>
      </c>
      <c r="R18" s="14">
        <f t="shared" si="6"/>
        <v>-17065.333333333332</v>
      </c>
      <c r="S18" s="14">
        <f>(S17*(1+DATA!$G$44))</f>
        <v>-600</v>
      </c>
      <c r="T18" s="14">
        <f t="shared" si="7"/>
        <v>-669.40100799919003</v>
      </c>
      <c r="U18" s="14">
        <f t="shared" si="7"/>
        <v>-1338.8020159983801</v>
      </c>
      <c r="V18" s="36">
        <f t="shared" si="8"/>
        <v>-14987.729301336572</v>
      </c>
      <c r="X18" s="14">
        <f t="shared" si="9"/>
        <v>-5824.4797891086328</v>
      </c>
      <c r="AA18" s="14">
        <f>SUM(E$7:E18)</f>
        <v>41805.595939482511</v>
      </c>
      <c r="AB18" s="14">
        <f t="shared" si="10"/>
        <v>31354.196954611885</v>
      </c>
      <c r="AC18" s="14">
        <f t="shared" si="11"/>
        <v>-10451.398984870626</v>
      </c>
    </row>
    <row r="19" spans="1:29">
      <c r="A19" s="15">
        <f t="shared" si="0"/>
        <v>2002</v>
      </c>
      <c r="B19" s="14">
        <f t="shared" si="14"/>
        <v>-118194.40406051751</v>
      </c>
      <c r="C19" s="14">
        <f t="shared" si="12"/>
        <v>17065.333333333332</v>
      </c>
      <c r="D19" s="14">
        <f t="shared" si="1"/>
        <v>-7866.8225435946106</v>
      </c>
      <c r="E19" s="14">
        <f t="shared" si="2"/>
        <v>9198.5107897387206</v>
      </c>
      <c r="G19" s="27">
        <f t="shared" si="13"/>
        <v>6.655833333333333E-2</v>
      </c>
      <c r="H19">
        <v>3</v>
      </c>
      <c r="J19" s="14">
        <f>(J18*(1+DATA!G$41))</f>
        <v>4732.6651265542732</v>
      </c>
      <c r="K19" s="14">
        <f t="shared" si="3"/>
        <v>-7866.8225435946106</v>
      </c>
      <c r="L19" s="14">
        <f>-DATA!C$46</f>
        <v>-3400</v>
      </c>
      <c r="M19" s="14">
        <f>(M18*(1+DATA!$G$42))</f>
        <v>-676.09501807918195</v>
      </c>
      <c r="N19" s="14">
        <f>(N18*(1+DATA!$G$43))</f>
        <v>-1352.1900361583639</v>
      </c>
      <c r="O19" s="36">
        <f t="shared" si="4"/>
        <v>-8562.4424712778819</v>
      </c>
      <c r="Q19" s="14">
        <f t="shared" si="5"/>
        <v>4732.6651265542732</v>
      </c>
      <c r="R19" s="14">
        <f t="shared" si="6"/>
        <v>-17065.333333333332</v>
      </c>
      <c r="S19" s="14">
        <f>(S18*(1+DATA!$G$44))</f>
        <v>-600</v>
      </c>
      <c r="T19" s="14">
        <f t="shared" si="7"/>
        <v>-676.09501807918195</v>
      </c>
      <c r="U19" s="14">
        <f t="shared" si="7"/>
        <v>-1352.1900361583639</v>
      </c>
      <c r="V19" s="36">
        <f t="shared" si="8"/>
        <v>-14960.953261016606</v>
      </c>
      <c r="X19" s="14">
        <f t="shared" si="9"/>
        <v>-6398.5107897387243</v>
      </c>
      <c r="AA19" s="14">
        <f>SUM(E$7:E19)</f>
        <v>51004.106729221232</v>
      </c>
      <c r="AB19" s="14">
        <f t="shared" si="10"/>
        <v>38253.080046915929</v>
      </c>
      <c r="AC19" s="14">
        <f t="shared" si="11"/>
        <v>-12751.026682305303</v>
      </c>
    </row>
    <row r="20" spans="1:29">
      <c r="A20" s="15">
        <f t="shared" si="0"/>
        <v>2003</v>
      </c>
      <c r="B20" s="14">
        <f t="shared" si="14"/>
        <v>-108995.89327077879</v>
      </c>
      <c r="C20" s="14">
        <f t="shared" si="12"/>
        <v>17065.333333333332</v>
      </c>
      <c r="D20" s="14">
        <f t="shared" si="1"/>
        <v>-7254.5849962809179</v>
      </c>
      <c r="E20" s="14">
        <f t="shared" si="2"/>
        <v>9810.7483370524133</v>
      </c>
      <c r="G20" s="27">
        <f t="shared" si="13"/>
        <v>6.655833333333333E-2</v>
      </c>
      <c r="H20">
        <v>4</v>
      </c>
      <c r="J20" s="14">
        <f>(J19*(1+DATA!G$41))</f>
        <v>4779.991777819816</v>
      </c>
      <c r="K20" s="14">
        <f t="shared" si="3"/>
        <v>-7254.5849962809179</v>
      </c>
      <c r="L20" s="14">
        <f>-DATA!C$46</f>
        <v>-3400</v>
      </c>
      <c r="M20" s="14">
        <f>(M19*(1+DATA!$G$42))</f>
        <v>-682.85596825997379</v>
      </c>
      <c r="N20" s="14">
        <f>(N19*(1+DATA!$G$43))</f>
        <v>-1365.7119365199476</v>
      </c>
      <c r="O20" s="36">
        <f t="shared" si="4"/>
        <v>-7923.1611232410232</v>
      </c>
      <c r="Q20" s="14">
        <f t="shared" si="5"/>
        <v>4779.991777819816</v>
      </c>
      <c r="R20" s="14">
        <f t="shared" si="6"/>
        <v>-17065.333333333332</v>
      </c>
      <c r="S20" s="14">
        <f>(S19*(1+DATA!$G$44))</f>
        <v>-600</v>
      </c>
      <c r="T20" s="14">
        <f t="shared" si="7"/>
        <v>-682.85596825997379</v>
      </c>
      <c r="U20" s="14">
        <f t="shared" si="7"/>
        <v>-1365.7119365199476</v>
      </c>
      <c r="V20" s="36">
        <f t="shared" si="8"/>
        <v>-14933.909460293436</v>
      </c>
      <c r="X20" s="14">
        <f t="shared" si="9"/>
        <v>-7010.7483370524133</v>
      </c>
      <c r="AA20" s="14">
        <f>SUM(E$7:E20)</f>
        <v>60814.855066273645</v>
      </c>
      <c r="AB20" s="14">
        <f t="shared" si="10"/>
        <v>45611.141299705232</v>
      </c>
      <c r="AC20" s="14">
        <f t="shared" si="11"/>
        <v>-15203.713766568413</v>
      </c>
    </row>
    <row r="21" spans="1:29">
      <c r="A21" s="15">
        <f t="shared" si="0"/>
        <v>2004</v>
      </c>
      <c r="B21" s="14">
        <f t="shared" si="14"/>
        <v>-99185.144933726377</v>
      </c>
      <c r="C21" s="14">
        <f t="shared" si="12"/>
        <v>17065.333333333332</v>
      </c>
      <c r="D21" s="14">
        <f t="shared" si="1"/>
        <v>-6601.5979382139376</v>
      </c>
      <c r="E21" s="14">
        <f t="shared" si="2"/>
        <v>10463.735395119395</v>
      </c>
      <c r="G21" s="27">
        <f t="shared" si="13"/>
        <v>6.655833333333333E-2</v>
      </c>
      <c r="H21">
        <v>5</v>
      </c>
      <c r="J21" s="14">
        <f>(J20*(1+DATA!G$41))</f>
        <v>4827.7916955980145</v>
      </c>
      <c r="K21" s="14">
        <f t="shared" si="3"/>
        <v>-6601.5979382139376</v>
      </c>
      <c r="L21" s="14">
        <f>-DATA!C$46</f>
        <v>-3400</v>
      </c>
      <c r="M21" s="14">
        <f>(M20*(1+DATA!$G$42))</f>
        <v>-689.68452794257348</v>
      </c>
      <c r="N21" s="14">
        <f>(N20*(1+DATA!$G$43))</f>
        <v>-1379.369055885147</v>
      </c>
      <c r="O21" s="36">
        <f t="shared" si="4"/>
        <v>-7242.8598264436432</v>
      </c>
      <c r="Q21" s="14">
        <f t="shared" si="5"/>
        <v>4827.7916955980145</v>
      </c>
      <c r="R21" s="14">
        <f t="shared" si="6"/>
        <v>-17065.333333333332</v>
      </c>
      <c r="S21" s="14">
        <f>(S20*(1+DATA!$G$44))</f>
        <v>-600</v>
      </c>
      <c r="T21" s="14">
        <f t="shared" si="7"/>
        <v>-689.68452794257348</v>
      </c>
      <c r="U21" s="14">
        <f t="shared" si="7"/>
        <v>-1379.369055885147</v>
      </c>
      <c r="V21" s="36">
        <f t="shared" si="8"/>
        <v>-14906.595221563039</v>
      </c>
      <c r="X21" s="14">
        <f t="shared" si="9"/>
        <v>-7663.7353951193954</v>
      </c>
      <c r="AA21" s="14">
        <f>SUM(E$7:E21)</f>
        <v>71278.590461393032</v>
      </c>
      <c r="AB21" s="14">
        <f t="shared" si="10"/>
        <v>53458.942846044774</v>
      </c>
      <c r="AC21" s="14">
        <f t="shared" si="11"/>
        <v>-17819.647615348258</v>
      </c>
    </row>
    <row r="22" spans="1:29">
      <c r="A22" s="15">
        <f t="shared" si="0"/>
        <v>2005</v>
      </c>
      <c r="B22" s="14">
        <f t="shared" si="14"/>
        <v>-88721.409538606982</v>
      </c>
      <c r="C22" s="14">
        <f t="shared" si="12"/>
        <v>17065.333333333332</v>
      </c>
      <c r="D22" s="14">
        <f t="shared" si="1"/>
        <v>-5905.1491498737832</v>
      </c>
      <c r="E22" s="14">
        <f t="shared" si="2"/>
        <v>11160.184183459549</v>
      </c>
      <c r="G22" s="27">
        <f t="shared" si="13"/>
        <v>6.655833333333333E-2</v>
      </c>
      <c r="H22">
        <v>6</v>
      </c>
      <c r="J22" s="14">
        <f>(J21*(1+DATA!G$41))</f>
        <v>4876.0696125539944</v>
      </c>
      <c r="K22" s="14">
        <f t="shared" si="3"/>
        <v>-5905.1491498737832</v>
      </c>
      <c r="L22" s="14">
        <f>-DATA!C$46</f>
        <v>-3400</v>
      </c>
      <c r="M22" s="14">
        <f>(M21*(1+DATA!$G$42))</f>
        <v>-696.58137322199923</v>
      </c>
      <c r="N22" s="14">
        <f>(N21*(1+DATA!$G$43))</f>
        <v>-1393.1627464439985</v>
      </c>
      <c r="O22" s="36">
        <f t="shared" si="4"/>
        <v>-6518.8236569857872</v>
      </c>
      <c r="Q22" s="14">
        <f t="shared" si="5"/>
        <v>4876.0696125539944</v>
      </c>
      <c r="R22" s="14">
        <f t="shared" si="6"/>
        <v>-17065.333333333332</v>
      </c>
      <c r="S22" s="14">
        <f>(S21*(1+DATA!$G$44))</f>
        <v>-600</v>
      </c>
      <c r="T22" s="14">
        <f t="shared" si="7"/>
        <v>-696.58137322199923</v>
      </c>
      <c r="U22" s="14">
        <f t="shared" si="7"/>
        <v>-1393.1627464439985</v>
      </c>
      <c r="V22" s="36">
        <f t="shared" si="8"/>
        <v>-14879.007840445336</v>
      </c>
      <c r="X22" s="14">
        <f t="shared" si="9"/>
        <v>-8360.1841834595489</v>
      </c>
      <c r="AA22" s="14">
        <f>SUM(E$7:E22)</f>
        <v>82438.774644852587</v>
      </c>
      <c r="AB22" s="14">
        <f t="shared" si="10"/>
        <v>61829.08098363944</v>
      </c>
      <c r="AC22" s="14">
        <f t="shared" si="11"/>
        <v>-20609.693661213147</v>
      </c>
    </row>
    <row r="23" spans="1:29">
      <c r="A23" s="15">
        <f t="shared" si="0"/>
        <v>2006</v>
      </c>
      <c r="B23" s="14">
        <f t="shared" si="14"/>
        <v>-77561.225355147428</v>
      </c>
      <c r="C23" s="14">
        <f t="shared" si="12"/>
        <v>17065.333333333332</v>
      </c>
      <c r="D23" s="14">
        <f t="shared" si="1"/>
        <v>-5162.3458909296869</v>
      </c>
      <c r="E23" s="14">
        <f t="shared" si="2"/>
        <v>11902.987442403646</v>
      </c>
      <c r="G23" s="27">
        <f t="shared" si="13"/>
        <v>6.655833333333333E-2</v>
      </c>
      <c r="H23">
        <v>7</v>
      </c>
      <c r="J23" s="14">
        <f>(J22*(1+DATA!G$41))</f>
        <v>4924.830308679534</v>
      </c>
      <c r="K23" s="14">
        <f t="shared" si="3"/>
        <v>-5162.3458909296869</v>
      </c>
      <c r="L23" s="14">
        <f>-DATA!C$46</f>
        <v>-3400</v>
      </c>
      <c r="M23" s="14">
        <f>(M22*(1+DATA!$G$42))</f>
        <v>-703.54718695421923</v>
      </c>
      <c r="N23" s="14">
        <f>(N22*(1+DATA!$G$43))</f>
        <v>-1407.0943739084385</v>
      </c>
      <c r="O23" s="36">
        <f t="shared" si="4"/>
        <v>-5748.1571431128104</v>
      </c>
      <c r="Q23" s="14">
        <f t="shared" si="5"/>
        <v>4924.830308679534</v>
      </c>
      <c r="R23" s="14">
        <f t="shared" si="6"/>
        <v>-17065.333333333332</v>
      </c>
      <c r="S23" s="14">
        <f>(S22*(1+DATA!$G$44))</f>
        <v>-600</v>
      </c>
      <c r="T23" s="14">
        <f t="shared" si="7"/>
        <v>-703.54718695421923</v>
      </c>
      <c r="U23" s="14">
        <f t="shared" si="7"/>
        <v>-1407.0943739084385</v>
      </c>
      <c r="V23" s="36">
        <f t="shared" si="8"/>
        <v>-14851.144585516455</v>
      </c>
      <c r="X23" s="14">
        <f t="shared" si="9"/>
        <v>-9102.9874424036443</v>
      </c>
      <c r="AA23" s="14">
        <f>SUM(E$7:E23)</f>
        <v>94341.76208725624</v>
      </c>
      <c r="AB23" s="14">
        <f t="shared" si="10"/>
        <v>70756.32156544218</v>
      </c>
      <c r="AC23" s="14">
        <f t="shared" si="11"/>
        <v>-23585.44052181406</v>
      </c>
    </row>
    <row r="24" spans="1:29">
      <c r="A24" s="15">
        <f t="shared" si="0"/>
        <v>2007</v>
      </c>
      <c r="B24" s="14">
        <f t="shared" si="14"/>
        <v>-65658.237912743789</v>
      </c>
      <c r="C24" s="14">
        <f t="shared" si="12"/>
        <v>17065.333333333332</v>
      </c>
      <c r="D24" s="14">
        <f t="shared" si="1"/>
        <v>-4370.1028850757048</v>
      </c>
      <c r="E24" s="14">
        <f t="shared" si="2"/>
        <v>12695.230448257627</v>
      </c>
      <c r="G24" s="27">
        <f t="shared" si="13"/>
        <v>6.655833333333333E-2</v>
      </c>
      <c r="H24">
        <v>8</v>
      </c>
      <c r="J24" s="14">
        <f>(J23*(1+DATA!G$41))</f>
        <v>4974.0786117663292</v>
      </c>
      <c r="K24" s="14">
        <f t="shared" si="3"/>
        <v>-4370.1028850757048</v>
      </c>
      <c r="L24" s="14">
        <f>-DATA!C$46</f>
        <v>-3400</v>
      </c>
      <c r="M24" s="14">
        <f>(M23*(1+DATA!$G$42))</f>
        <v>-710.58265882376145</v>
      </c>
      <c r="N24" s="14">
        <f>(N23*(1+DATA!$G$43))</f>
        <v>-1421.1653176475229</v>
      </c>
      <c r="O24" s="36">
        <f t="shared" si="4"/>
        <v>-4927.7722497806599</v>
      </c>
      <c r="Q24" s="14">
        <f t="shared" si="5"/>
        <v>4974.0786117663292</v>
      </c>
      <c r="R24" s="14">
        <f t="shared" si="6"/>
        <v>-17065.333333333332</v>
      </c>
      <c r="S24" s="14">
        <f>(S23*(1+DATA!$G$44))</f>
        <v>-600</v>
      </c>
      <c r="T24" s="14">
        <f t="shared" si="7"/>
        <v>-710.58265882376145</v>
      </c>
      <c r="U24" s="14">
        <f t="shared" si="7"/>
        <v>-1421.1653176475229</v>
      </c>
      <c r="V24" s="36">
        <f t="shared" si="8"/>
        <v>-14823.002698038286</v>
      </c>
      <c r="X24" s="14">
        <f t="shared" si="9"/>
        <v>-9895.2304482576255</v>
      </c>
      <c r="AA24" s="14">
        <f>SUM(E$7:E24)</f>
        <v>107036.99253551387</v>
      </c>
      <c r="AB24" s="14">
        <f t="shared" si="10"/>
        <v>80277.744401635398</v>
      </c>
      <c r="AC24" s="14">
        <f t="shared" si="11"/>
        <v>-26759.248133878471</v>
      </c>
    </row>
    <row r="25" spans="1:29">
      <c r="A25" s="15">
        <f t="shared" si="0"/>
        <v>2008</v>
      </c>
      <c r="B25" s="14">
        <f t="shared" si="14"/>
        <v>-52963.00746448616</v>
      </c>
      <c r="C25" s="14">
        <f t="shared" si="12"/>
        <v>17065.333333333332</v>
      </c>
      <c r="D25" s="14">
        <f t="shared" si="1"/>
        <v>-3525.129505157091</v>
      </c>
      <c r="E25" s="14">
        <f t="shared" si="2"/>
        <v>13540.203828176242</v>
      </c>
      <c r="G25" s="27">
        <f t="shared" si="13"/>
        <v>6.655833333333333E-2</v>
      </c>
      <c r="H25">
        <v>9</v>
      </c>
      <c r="J25" s="14">
        <f>(J24*(1+DATA!G$41))</f>
        <v>5023.8193978839927</v>
      </c>
      <c r="K25" s="14">
        <f t="shared" si="3"/>
        <v>-3525.129505157091</v>
      </c>
      <c r="L25" s="14">
        <f>-DATA!C$46</f>
        <v>-3400</v>
      </c>
      <c r="M25" s="14">
        <f>(M24*(1+DATA!$G$42))</f>
        <v>-717.68848541199907</v>
      </c>
      <c r="N25" s="14">
        <f>(N24*(1+DATA!$G$43))</f>
        <v>-1435.3769708239981</v>
      </c>
      <c r="O25" s="36">
        <f t="shared" si="4"/>
        <v>-4054.3755635090956</v>
      </c>
      <c r="Q25" s="14">
        <f t="shared" si="5"/>
        <v>5023.8193978839927</v>
      </c>
      <c r="R25" s="14">
        <f t="shared" si="6"/>
        <v>-17065.333333333332</v>
      </c>
      <c r="S25" s="14">
        <f>(S24*(1+DATA!$G$44))</f>
        <v>-600</v>
      </c>
      <c r="T25" s="14">
        <f t="shared" si="7"/>
        <v>-717.68848541199907</v>
      </c>
      <c r="U25" s="14">
        <f t="shared" si="7"/>
        <v>-1435.3769708239981</v>
      </c>
      <c r="V25" s="36">
        <f t="shared" si="8"/>
        <v>-14794.579391685338</v>
      </c>
      <c r="X25" s="14">
        <f t="shared" si="9"/>
        <v>-10740.203828176243</v>
      </c>
      <c r="AA25" s="14">
        <f>SUM(E$7:E25)</f>
        <v>120577.19636369011</v>
      </c>
      <c r="AB25" s="14">
        <f t="shared" si="10"/>
        <v>90432.897272767586</v>
      </c>
      <c r="AC25" s="14">
        <f t="shared" si="11"/>
        <v>-30144.299090922519</v>
      </c>
    </row>
    <row r="26" spans="1:29">
      <c r="A26" s="15">
        <f t="shared" si="0"/>
        <v>2009</v>
      </c>
      <c r="B26" s="14">
        <f t="shared" si="14"/>
        <v>-39422.803636309916</v>
      </c>
      <c r="C26" s="14">
        <f t="shared" si="12"/>
        <v>17065.333333333332</v>
      </c>
      <c r="D26" s="14">
        <f t="shared" si="1"/>
        <v>-2623.9161053600606</v>
      </c>
      <c r="E26" s="14">
        <f t="shared" si="2"/>
        <v>14441.417227973272</v>
      </c>
      <c r="G26" s="27">
        <f t="shared" si="13"/>
        <v>6.655833333333333E-2</v>
      </c>
      <c r="H26">
        <v>10</v>
      </c>
      <c r="J26" s="14">
        <f>(J25*(1+DATA!G$41))</f>
        <v>5074.0575918628329</v>
      </c>
      <c r="K26" s="14">
        <f t="shared" si="3"/>
        <v>-2623.9161053600606</v>
      </c>
      <c r="L26" s="14">
        <f>-DATA!C$46</f>
        <v>-3400</v>
      </c>
      <c r="M26" s="14">
        <f>(M25*(1+DATA!$G$42))</f>
        <v>-724.86537026611904</v>
      </c>
      <c r="N26" s="14">
        <f>(N25*(1+DATA!$G$43))</f>
        <v>-1449.7307405322381</v>
      </c>
      <c r="O26" s="36">
        <f t="shared" si="4"/>
        <v>-3124.4546242955848</v>
      </c>
      <c r="Q26" s="14">
        <f t="shared" si="5"/>
        <v>5074.0575918628329</v>
      </c>
      <c r="R26" s="14">
        <f t="shared" si="6"/>
        <v>-17065.333333333332</v>
      </c>
      <c r="S26" s="14">
        <f>(S25*(1+DATA!$G$44))</f>
        <v>-600</v>
      </c>
      <c r="T26" s="14">
        <f t="shared" si="7"/>
        <v>-724.86537026611904</v>
      </c>
      <c r="U26" s="14">
        <f t="shared" si="7"/>
        <v>-1449.7307405322381</v>
      </c>
      <c r="V26" s="36">
        <f t="shared" si="8"/>
        <v>-14765.871852268858</v>
      </c>
      <c r="X26" s="14">
        <f t="shared" si="9"/>
        <v>-11641.417227973274</v>
      </c>
      <c r="AA26" s="14">
        <f>SUM(E$7:E26)</f>
        <v>135018.61359166336</v>
      </c>
      <c r="AB26" s="14">
        <f t="shared" si="10"/>
        <v>101263.96019374752</v>
      </c>
      <c r="AC26" s="14">
        <f t="shared" si="11"/>
        <v>-33754.653397915841</v>
      </c>
    </row>
    <row r="27" spans="1:29">
      <c r="A27" s="15">
        <f t="shared" si="0"/>
        <v>2010</v>
      </c>
      <c r="B27" s="14">
        <f t="shared" si="14"/>
        <v>-24981.386408336642</v>
      </c>
      <c r="C27" s="14">
        <f t="shared" si="12"/>
        <v>17065.333333333332</v>
      </c>
      <c r="D27" s="14">
        <f t="shared" si="1"/>
        <v>-971.7759312842951</v>
      </c>
      <c r="E27" s="14">
        <f t="shared" si="2"/>
        <v>16093.557402049037</v>
      </c>
      <c r="G27" s="27">
        <f>IF(B27&gt;=0,0,VLOOKUP(A27,Zins!A:C,3))</f>
        <v>3.889999999999999E-2</v>
      </c>
      <c r="H27">
        <v>1</v>
      </c>
      <c r="J27" s="14">
        <f>(J26*(1+DATA!G$41))</f>
        <v>5124.7981677814614</v>
      </c>
      <c r="K27" s="14">
        <f t="shared" si="3"/>
        <v>-971.7759312842951</v>
      </c>
      <c r="L27" s="14">
        <f>-DATA!C$46</f>
        <v>-3400</v>
      </c>
      <c r="M27" s="14">
        <f>(M26*(1+DATA!$G$42))</f>
        <v>-732.1140239687802</v>
      </c>
      <c r="N27" s="14">
        <f>(N26*(1+DATA!$G$43))</f>
        <v>-1464.2280479375604</v>
      </c>
      <c r="O27" s="36">
        <f t="shared" si="4"/>
        <v>-1443.3198354091746</v>
      </c>
      <c r="Q27" s="14">
        <f t="shared" si="5"/>
        <v>5124.7981677814614</v>
      </c>
      <c r="R27" s="14">
        <f t="shared" si="6"/>
        <v>-17065.333333333332</v>
      </c>
      <c r="S27" s="14">
        <f>(S26*(1+DATA!$G$44))</f>
        <v>-600</v>
      </c>
      <c r="T27" s="14">
        <f t="shared" si="7"/>
        <v>-732.1140239687802</v>
      </c>
      <c r="U27" s="14">
        <f t="shared" si="7"/>
        <v>-1464.2280479375604</v>
      </c>
      <c r="V27" s="36">
        <f t="shared" si="8"/>
        <v>-14736.877237458213</v>
      </c>
      <c r="X27" s="14">
        <f t="shared" si="9"/>
        <v>-13293.557402049039</v>
      </c>
      <c r="AA27" s="14">
        <f>SUM(E$7:E27)</f>
        <v>151112.17099371241</v>
      </c>
      <c r="AB27" s="14">
        <f t="shared" si="10"/>
        <v>113334.12824528432</v>
      </c>
      <c r="AC27" s="14">
        <f t="shared" si="11"/>
        <v>-37778.042748428095</v>
      </c>
    </row>
    <row r="28" spans="1:29">
      <c r="A28" s="15">
        <f t="shared" si="0"/>
        <v>2011</v>
      </c>
      <c r="B28" s="14">
        <f t="shared" si="14"/>
        <v>-8887.8290062876058</v>
      </c>
      <c r="C28" s="14">
        <f t="shared" si="12"/>
        <v>17065.333333333332</v>
      </c>
      <c r="D28" s="14">
        <f t="shared" si="1"/>
        <v>-345.73654834458779</v>
      </c>
      <c r="E28" s="14">
        <f t="shared" si="2"/>
        <v>16719.596784988746</v>
      </c>
      <c r="G28" s="27">
        <f>G27</f>
        <v>3.889999999999999E-2</v>
      </c>
      <c r="H28">
        <v>2</v>
      </c>
      <c r="J28" s="14">
        <f>(J27*(1+DATA!G$41))</f>
        <v>5176.0461494592764</v>
      </c>
      <c r="K28" s="14">
        <f t="shared" si="3"/>
        <v>-345.73654834458779</v>
      </c>
      <c r="L28" s="14">
        <f>-DATA!C$46</f>
        <v>-3400</v>
      </c>
      <c r="M28" s="14">
        <f>(M27*(1+DATA!$G$42))</f>
        <v>-739.435164208468</v>
      </c>
      <c r="N28" s="14">
        <f>(N27*(1+DATA!$G$43))</f>
        <v>-1478.870328416936</v>
      </c>
      <c r="O28" s="36">
        <f t="shared" si="4"/>
        <v>-787.99589151071496</v>
      </c>
      <c r="Q28" s="14">
        <f t="shared" si="5"/>
        <v>5176.0461494592764</v>
      </c>
      <c r="R28" s="14">
        <f t="shared" si="6"/>
        <v>-17065.333333333332</v>
      </c>
      <c r="S28" s="14">
        <f>(S27*(1+DATA!$G$44))</f>
        <v>-600</v>
      </c>
      <c r="T28" s="14">
        <f t="shared" si="7"/>
        <v>-739.435164208468</v>
      </c>
      <c r="U28" s="14">
        <f t="shared" si="7"/>
        <v>-1478.870328416936</v>
      </c>
      <c r="V28" s="36">
        <f t="shared" si="8"/>
        <v>-14707.592676499458</v>
      </c>
      <c r="X28" s="14">
        <f t="shared" si="9"/>
        <v>-13919.596784988744</v>
      </c>
      <c r="AA28" s="14">
        <f>SUM(E$7:E28)</f>
        <v>167831.76777870115</v>
      </c>
      <c r="AB28" s="14">
        <f t="shared" si="10"/>
        <v>125873.82583402586</v>
      </c>
      <c r="AC28" s="14">
        <f t="shared" si="11"/>
        <v>-41957.941944675287</v>
      </c>
    </row>
    <row r="29" spans="1:29">
      <c r="A29" s="15">
        <f t="shared" si="0"/>
        <v>2012</v>
      </c>
      <c r="B29" s="14">
        <f t="shared" si="14"/>
        <v>0</v>
      </c>
      <c r="C29" s="14">
        <f t="shared" si="12"/>
        <v>0</v>
      </c>
      <c r="D29" s="14">
        <f t="shared" si="1"/>
        <v>0</v>
      </c>
      <c r="E29" s="14">
        <f t="shared" si="2"/>
        <v>0</v>
      </c>
      <c r="G29" s="27">
        <f t="shared" ref="G29:G36" si="15">G28</f>
        <v>3.889999999999999E-2</v>
      </c>
      <c r="H29">
        <v>3</v>
      </c>
      <c r="J29" s="14">
        <f>(J28*(1+DATA!G$41))</f>
        <v>5227.8066109538695</v>
      </c>
      <c r="K29" s="14">
        <f t="shared" si="3"/>
        <v>0</v>
      </c>
      <c r="L29" s="14">
        <f>-DATA!C$46</f>
        <v>-3400</v>
      </c>
      <c r="M29" s="14">
        <f>(M28*(1+DATA!$G$42))</f>
        <v>-746.82951585055264</v>
      </c>
      <c r="N29" s="14">
        <f>(N28*(1+DATA!$G$43))</f>
        <v>-1493.6590317011053</v>
      </c>
      <c r="O29" s="36">
        <f t="shared" si="4"/>
        <v>-412.68193659778831</v>
      </c>
      <c r="Q29" s="14">
        <f t="shared" si="5"/>
        <v>5227.8066109538695</v>
      </c>
      <c r="R29" s="14">
        <f t="shared" si="6"/>
        <v>0</v>
      </c>
      <c r="S29" s="14">
        <f>(S28*(1+DATA!$G$44))</f>
        <v>-600</v>
      </c>
      <c r="T29" s="14">
        <f t="shared" si="7"/>
        <v>-746.82951585055264</v>
      </c>
      <c r="U29" s="14">
        <f t="shared" si="7"/>
        <v>-1493.6590317011053</v>
      </c>
      <c r="V29" s="36">
        <f t="shared" si="8"/>
        <v>2387.3180634022119</v>
      </c>
      <c r="X29" s="14">
        <f t="shared" si="9"/>
        <v>2800</v>
      </c>
      <c r="AA29" s="14">
        <f>SUM(E$7:E29)</f>
        <v>167831.76777870115</v>
      </c>
      <c r="AB29" s="14">
        <f t="shared" si="10"/>
        <v>125873.82583402586</v>
      </c>
      <c r="AC29" s="14">
        <f t="shared" si="11"/>
        <v>-41957.941944675287</v>
      </c>
    </row>
    <row r="30" spans="1:29">
      <c r="A30" s="15">
        <f t="shared" si="0"/>
        <v>2013</v>
      </c>
      <c r="B30" s="14">
        <f t="shared" si="14"/>
        <v>0</v>
      </c>
      <c r="C30" s="14">
        <f t="shared" si="12"/>
        <v>0</v>
      </c>
      <c r="D30" s="14">
        <f t="shared" si="1"/>
        <v>0</v>
      </c>
      <c r="E30" s="14">
        <f t="shared" si="2"/>
        <v>0</v>
      </c>
      <c r="G30" s="27">
        <f t="shared" si="15"/>
        <v>3.889999999999999E-2</v>
      </c>
      <c r="H30">
        <v>4</v>
      </c>
      <c r="J30" s="14">
        <f>(J29*(1+DATA!G$41))</f>
        <v>5280.084677063408</v>
      </c>
      <c r="K30" s="14">
        <f t="shared" si="3"/>
        <v>0</v>
      </c>
      <c r="L30" s="14">
        <f>-DATA!C$46</f>
        <v>-3400</v>
      </c>
      <c r="M30" s="14">
        <f>(M29*(1+DATA!$G$42))</f>
        <v>-754.29781100905814</v>
      </c>
      <c r="N30" s="14">
        <f>(N29*(1+DATA!$G$43))</f>
        <v>-1508.5956220181163</v>
      </c>
      <c r="O30" s="36">
        <f t="shared" si="4"/>
        <v>-382.80875596376632</v>
      </c>
      <c r="Q30" s="14">
        <f t="shared" si="5"/>
        <v>5280.084677063408</v>
      </c>
      <c r="R30" s="14">
        <f t="shared" si="6"/>
        <v>0</v>
      </c>
      <c r="S30" s="14">
        <f>(S29*(1+DATA!$G$44))</f>
        <v>-600</v>
      </c>
      <c r="T30" s="14">
        <f t="shared" si="7"/>
        <v>-754.29781100905814</v>
      </c>
      <c r="U30" s="14">
        <f t="shared" si="7"/>
        <v>-1508.5956220181163</v>
      </c>
      <c r="V30" s="36">
        <f t="shared" si="8"/>
        <v>2417.1912440362339</v>
      </c>
      <c r="X30" s="14">
        <f t="shared" si="9"/>
        <v>2800</v>
      </c>
      <c r="AA30" s="14">
        <f>SUM(E$7:E30)</f>
        <v>167831.76777870115</v>
      </c>
      <c r="AB30" s="14">
        <f t="shared" si="10"/>
        <v>125873.82583402586</v>
      </c>
      <c r="AC30" s="14">
        <f t="shared" si="11"/>
        <v>-41957.941944675287</v>
      </c>
    </row>
    <row r="31" spans="1:29">
      <c r="A31" s="15">
        <f t="shared" si="0"/>
        <v>2014</v>
      </c>
      <c r="B31" s="14">
        <f t="shared" si="14"/>
        <v>0</v>
      </c>
      <c r="C31" s="14">
        <f t="shared" si="12"/>
        <v>0</v>
      </c>
      <c r="D31" s="14">
        <f t="shared" si="1"/>
        <v>0</v>
      </c>
      <c r="E31" s="14">
        <f t="shared" si="2"/>
        <v>0</v>
      </c>
      <c r="G31" s="27">
        <f t="shared" si="15"/>
        <v>3.889999999999999E-2</v>
      </c>
      <c r="H31">
        <v>5</v>
      </c>
      <c r="J31" s="14">
        <f>(J30*(1+DATA!G$41))</f>
        <v>5332.885523834042</v>
      </c>
      <c r="K31" s="14">
        <f t="shared" si="3"/>
        <v>0</v>
      </c>
      <c r="L31" s="14">
        <f>-DATA!C$46</f>
        <v>-3400</v>
      </c>
      <c r="M31" s="14">
        <f>(M30*(1+DATA!$G$42))</f>
        <v>-761.84078911914878</v>
      </c>
      <c r="N31" s="14">
        <f>(N30*(1+DATA!$G$43))</f>
        <v>-1523.6815782382976</v>
      </c>
      <c r="O31" s="36">
        <f t="shared" si="4"/>
        <v>-352.6368435234042</v>
      </c>
      <c r="Q31" s="14">
        <f t="shared" si="5"/>
        <v>5332.885523834042</v>
      </c>
      <c r="R31" s="14">
        <f t="shared" si="6"/>
        <v>0</v>
      </c>
      <c r="S31" s="14">
        <f>(S30*(1+DATA!$G$44))</f>
        <v>-600</v>
      </c>
      <c r="T31" s="14">
        <f t="shared" si="7"/>
        <v>-761.84078911914878</v>
      </c>
      <c r="U31" s="14">
        <f t="shared" si="7"/>
        <v>-1523.6815782382976</v>
      </c>
      <c r="V31" s="36">
        <f t="shared" si="8"/>
        <v>2447.3631564765956</v>
      </c>
      <c r="X31" s="14">
        <f t="shared" si="9"/>
        <v>2800</v>
      </c>
      <c r="AA31" s="14">
        <f>SUM(E$7:E31)</f>
        <v>167831.76777870115</v>
      </c>
      <c r="AB31" s="14">
        <f t="shared" si="10"/>
        <v>125873.82583402586</v>
      </c>
      <c r="AC31" s="14">
        <f t="shared" si="11"/>
        <v>-41957.941944675287</v>
      </c>
    </row>
    <row r="32" spans="1:29">
      <c r="A32" s="15">
        <f t="shared" si="0"/>
        <v>2015</v>
      </c>
      <c r="B32" s="14">
        <f t="shared" si="14"/>
        <v>0</v>
      </c>
      <c r="C32" s="14">
        <f t="shared" si="12"/>
        <v>0</v>
      </c>
      <c r="D32" s="14">
        <f t="shared" si="1"/>
        <v>0</v>
      </c>
      <c r="E32" s="14">
        <f t="shared" si="2"/>
        <v>0</v>
      </c>
      <c r="G32" s="27">
        <f t="shared" si="15"/>
        <v>3.889999999999999E-2</v>
      </c>
      <c r="H32">
        <v>6</v>
      </c>
      <c r="J32" s="14">
        <f>(J31*(1+DATA!G$41))</f>
        <v>5386.2143790723821</v>
      </c>
      <c r="K32" s="14">
        <f t="shared" si="3"/>
        <v>0</v>
      </c>
      <c r="L32" s="14">
        <f>-DATA!C$46</f>
        <v>-3400</v>
      </c>
      <c r="M32" s="14">
        <f>(M31*(1+DATA!$G$42))</f>
        <v>-769.45919701034029</v>
      </c>
      <c r="N32" s="14">
        <f>(N31*(1+DATA!$G$43))</f>
        <v>-1538.9183940206806</v>
      </c>
      <c r="O32" s="36">
        <f t="shared" si="4"/>
        <v>-322.16321195863861</v>
      </c>
      <c r="Q32" s="14">
        <f t="shared" si="5"/>
        <v>5386.2143790723821</v>
      </c>
      <c r="R32" s="14">
        <f t="shared" si="6"/>
        <v>0</v>
      </c>
      <c r="S32" s="14">
        <f>(S31*(1+DATA!$G$44))</f>
        <v>-600</v>
      </c>
      <c r="T32" s="14">
        <f t="shared" si="7"/>
        <v>-769.45919701034029</v>
      </c>
      <c r="U32" s="14">
        <f t="shared" si="7"/>
        <v>-1538.9183940206806</v>
      </c>
      <c r="V32" s="36">
        <f t="shared" si="8"/>
        <v>2477.8367880413616</v>
      </c>
      <c r="X32" s="14">
        <f t="shared" si="9"/>
        <v>2800</v>
      </c>
      <c r="AA32" s="14">
        <f>SUM(E$7:E32)</f>
        <v>167831.76777870115</v>
      </c>
      <c r="AB32" s="14">
        <f t="shared" si="10"/>
        <v>125873.82583402586</v>
      </c>
      <c r="AC32" s="14">
        <f t="shared" si="11"/>
        <v>-41957.941944675287</v>
      </c>
    </row>
    <row r="33" spans="1:29">
      <c r="A33" s="15">
        <f t="shared" si="0"/>
        <v>2016</v>
      </c>
      <c r="B33" s="14">
        <f t="shared" si="14"/>
        <v>0</v>
      </c>
      <c r="C33" s="14">
        <f t="shared" si="12"/>
        <v>0</v>
      </c>
      <c r="D33" s="14">
        <f t="shared" si="1"/>
        <v>0</v>
      </c>
      <c r="E33" s="14">
        <f t="shared" si="2"/>
        <v>0</v>
      </c>
      <c r="G33" s="27">
        <f t="shared" si="15"/>
        <v>3.889999999999999E-2</v>
      </c>
      <c r="H33">
        <v>7</v>
      </c>
      <c r="J33" s="14">
        <f>(J32*(1+DATA!G$41))</f>
        <v>5440.0765228631062</v>
      </c>
      <c r="K33" s="14">
        <f t="shared" si="3"/>
        <v>0</v>
      </c>
      <c r="L33" s="14">
        <f>-DATA!C$46</f>
        <v>-3400</v>
      </c>
      <c r="M33" s="14">
        <f>(M32*(1+DATA!$G$42))</f>
        <v>-777.15378898044366</v>
      </c>
      <c r="N33" s="14">
        <f>(N32*(1+DATA!$G$43))</f>
        <v>-1554.3075779608873</v>
      </c>
      <c r="O33" s="36">
        <f t="shared" si="4"/>
        <v>-291.38484407822466</v>
      </c>
      <c r="Q33" s="14">
        <f t="shared" si="5"/>
        <v>5440.0765228631062</v>
      </c>
      <c r="R33" s="14">
        <f t="shared" si="6"/>
        <v>0</v>
      </c>
      <c r="S33" s="14">
        <f>(S32*(1+DATA!$G$44))</f>
        <v>-600</v>
      </c>
      <c r="T33" s="14">
        <f t="shared" si="7"/>
        <v>-777.15378898044366</v>
      </c>
      <c r="U33" s="14">
        <f t="shared" si="7"/>
        <v>-1554.3075779608873</v>
      </c>
      <c r="V33" s="36">
        <f t="shared" si="8"/>
        <v>2508.6151559217751</v>
      </c>
      <c r="X33" s="14">
        <f t="shared" si="9"/>
        <v>2800</v>
      </c>
      <c r="AA33" s="14">
        <f>SUM(E$7:E33)</f>
        <v>167831.76777870115</v>
      </c>
      <c r="AB33" s="14">
        <f t="shared" si="10"/>
        <v>125873.82583402586</v>
      </c>
      <c r="AC33" s="14">
        <f t="shared" si="11"/>
        <v>-41957.941944675287</v>
      </c>
    </row>
    <row r="34" spans="1:29">
      <c r="A34" s="15">
        <f t="shared" si="0"/>
        <v>2017</v>
      </c>
      <c r="B34" s="14">
        <f t="shared" si="14"/>
        <v>0</v>
      </c>
      <c r="C34" s="14">
        <f t="shared" si="12"/>
        <v>0</v>
      </c>
      <c r="D34" s="14">
        <f t="shared" si="1"/>
        <v>0</v>
      </c>
      <c r="E34" s="14">
        <f t="shared" si="2"/>
        <v>0</v>
      </c>
      <c r="G34" s="27">
        <f t="shared" si="15"/>
        <v>3.889999999999999E-2</v>
      </c>
      <c r="H34">
        <v>8</v>
      </c>
      <c r="J34" s="14">
        <f>(J33*(1+DATA!G$41))</f>
        <v>5494.4772880917371</v>
      </c>
      <c r="K34" s="14">
        <f t="shared" si="3"/>
        <v>0</v>
      </c>
      <c r="L34" s="14">
        <f>-DATA!C$46</f>
        <v>-3400</v>
      </c>
      <c r="M34" s="14">
        <f>(M33*(1+DATA!$G$42))</f>
        <v>-784.92532687024811</v>
      </c>
      <c r="N34" s="14">
        <f>(N33*(1+DATA!$G$43))</f>
        <v>-1569.8506537404962</v>
      </c>
      <c r="O34" s="36">
        <f t="shared" si="4"/>
        <v>-260.29869251900732</v>
      </c>
      <c r="Q34" s="14">
        <f t="shared" si="5"/>
        <v>5494.4772880917371</v>
      </c>
      <c r="R34" s="14">
        <f t="shared" si="6"/>
        <v>0</v>
      </c>
      <c r="S34" s="14">
        <f>(S33*(1+DATA!$G$44))</f>
        <v>-600</v>
      </c>
      <c r="T34" s="14">
        <f t="shared" si="7"/>
        <v>-784.92532687024811</v>
      </c>
      <c r="U34" s="14">
        <f t="shared" si="7"/>
        <v>-1569.8506537404962</v>
      </c>
      <c r="V34" s="36">
        <f t="shared" si="8"/>
        <v>2539.7013074809929</v>
      </c>
      <c r="X34" s="14">
        <f t="shared" si="9"/>
        <v>2800</v>
      </c>
      <c r="AA34" s="14">
        <f>SUM(E$7:E34)</f>
        <v>167831.76777870115</v>
      </c>
      <c r="AB34" s="14">
        <f t="shared" si="10"/>
        <v>125873.82583402586</v>
      </c>
      <c r="AC34" s="14">
        <f t="shared" si="11"/>
        <v>-41957.941944675287</v>
      </c>
    </row>
    <row r="35" spans="1:29">
      <c r="A35" s="15">
        <f t="shared" si="0"/>
        <v>2018</v>
      </c>
      <c r="B35" s="14">
        <f t="shared" si="14"/>
        <v>0</v>
      </c>
      <c r="C35" s="14">
        <f t="shared" si="12"/>
        <v>0</v>
      </c>
      <c r="D35" s="14">
        <f t="shared" si="1"/>
        <v>0</v>
      </c>
      <c r="E35" s="14">
        <f t="shared" si="2"/>
        <v>0</v>
      </c>
      <c r="G35" s="27">
        <f t="shared" si="15"/>
        <v>3.889999999999999E-2</v>
      </c>
      <c r="H35">
        <v>9</v>
      </c>
      <c r="J35" s="14">
        <f>(J34*(1+DATA!G$41))</f>
        <v>5549.4220609726544</v>
      </c>
      <c r="K35" s="14">
        <f t="shared" si="3"/>
        <v>0</v>
      </c>
      <c r="L35" s="14">
        <f>-DATA!C$46</f>
        <v>-3400</v>
      </c>
      <c r="M35" s="14">
        <f>(M34*(1+DATA!$G$42))</f>
        <v>-792.77458013895057</v>
      </c>
      <c r="N35" s="14">
        <f>(N34*(1+DATA!$G$43))</f>
        <v>-1585.5491602779011</v>
      </c>
      <c r="O35" s="36">
        <f t="shared" si="4"/>
        <v>-228.90167944419727</v>
      </c>
      <c r="Q35" s="14">
        <f t="shared" si="5"/>
        <v>5549.4220609726544</v>
      </c>
      <c r="R35" s="14">
        <f t="shared" si="6"/>
        <v>0</v>
      </c>
      <c r="S35" s="14">
        <f>(S34*(1+DATA!$G$44))</f>
        <v>-600</v>
      </c>
      <c r="T35" s="14">
        <f t="shared" si="7"/>
        <v>-792.77458013895057</v>
      </c>
      <c r="U35" s="14">
        <f t="shared" si="7"/>
        <v>-1585.5491602779011</v>
      </c>
      <c r="V35" s="36">
        <f t="shared" si="8"/>
        <v>2571.0983205558032</v>
      </c>
      <c r="X35" s="14">
        <f t="shared" si="9"/>
        <v>2800.0000000000005</v>
      </c>
      <c r="AA35" s="14">
        <f>SUM(E$7:E35)</f>
        <v>167831.76777870115</v>
      </c>
      <c r="AB35" s="14">
        <f t="shared" si="10"/>
        <v>125873.82583402586</v>
      </c>
      <c r="AC35" s="14">
        <f t="shared" si="11"/>
        <v>-41957.941944675287</v>
      </c>
    </row>
    <row r="36" spans="1:29">
      <c r="A36" s="15">
        <f t="shared" si="0"/>
        <v>2019</v>
      </c>
      <c r="B36" s="14">
        <f t="shared" si="14"/>
        <v>0</v>
      </c>
      <c r="C36" s="14">
        <f t="shared" si="12"/>
        <v>0</v>
      </c>
      <c r="D36" s="14">
        <f t="shared" si="1"/>
        <v>0</v>
      </c>
      <c r="E36" s="14">
        <f t="shared" si="2"/>
        <v>0</v>
      </c>
      <c r="G36" s="27">
        <f t="shared" si="15"/>
        <v>3.889999999999999E-2</v>
      </c>
      <c r="H36">
        <v>10</v>
      </c>
      <c r="J36" s="14">
        <f>(J35*(1+DATA!G$41))</f>
        <v>5604.9162815823811</v>
      </c>
      <c r="K36" s="14">
        <f t="shared" si="3"/>
        <v>0</v>
      </c>
      <c r="L36" s="14">
        <f>-DATA!C$46</f>
        <v>-3400</v>
      </c>
      <c r="M36" s="14">
        <f>(M35*(1+DATA!$G$42))</f>
        <v>-800.70232594034007</v>
      </c>
      <c r="N36" s="14">
        <f>(N35*(1+DATA!$G$43))</f>
        <v>-1601.4046518806801</v>
      </c>
      <c r="O36" s="36">
        <f t="shared" si="4"/>
        <v>-197.19069623863902</v>
      </c>
      <c r="Q36" s="14">
        <f t="shared" si="5"/>
        <v>5604.9162815823811</v>
      </c>
      <c r="R36" s="14">
        <f t="shared" si="6"/>
        <v>0</v>
      </c>
      <c r="S36" s="14">
        <f>(S35*(1+DATA!$G$44))</f>
        <v>-600</v>
      </c>
      <c r="T36" s="14">
        <f t="shared" si="7"/>
        <v>-800.70232594034007</v>
      </c>
      <c r="U36" s="14">
        <f t="shared" si="7"/>
        <v>-1601.4046518806801</v>
      </c>
      <c r="V36" s="36">
        <f t="shared" si="8"/>
        <v>2602.8093037613608</v>
      </c>
      <c r="X36" s="14">
        <f t="shared" si="9"/>
        <v>2800</v>
      </c>
      <c r="AA36" s="14">
        <f>SUM(E$7:E36)</f>
        <v>167831.76777870115</v>
      </c>
      <c r="AB36" s="14">
        <f t="shared" si="10"/>
        <v>125873.82583402586</v>
      </c>
      <c r="AC36" s="14">
        <f t="shared" si="11"/>
        <v>-41957.941944675287</v>
      </c>
    </row>
    <row r="37" spans="1:29">
      <c r="C37" s="25"/>
      <c r="D37" s="25"/>
      <c r="E37" s="25"/>
      <c r="O37" s="31"/>
      <c r="V37" s="31"/>
      <c r="AA37" s="25"/>
      <c r="AB37" s="25"/>
      <c r="AC37" s="25"/>
    </row>
    <row r="38" spans="1:29">
      <c r="A38" s="15">
        <f>DATA!C49</f>
        <v>2010</v>
      </c>
      <c r="B38" s="14">
        <f>VLOOKUP(A38,A7:B36,2)</f>
        <v>-24981.386408336642</v>
      </c>
      <c r="C38" s="25"/>
      <c r="D38" s="25"/>
      <c r="E38" s="1"/>
      <c r="O38" s="36">
        <f>SUM(O7:O37)</f>
        <v>-226121.82587473476</v>
      </c>
      <c r="V38" s="36">
        <f>SUM(V7:V37)</f>
        <v>-309953.59365343588</v>
      </c>
      <c r="X38" s="14">
        <f>SUM(X7:X37)</f>
        <v>-83831.767778701149</v>
      </c>
      <c r="AA38" s="1"/>
      <c r="AB38" s="1"/>
      <c r="AC38" s="1"/>
    </row>
    <row r="40" spans="1:29">
      <c r="A40" s="31" t="s">
        <v>590</v>
      </c>
      <c r="C40" s="25"/>
      <c r="D40" s="25"/>
      <c r="E40" s="25"/>
      <c r="AA40" s="25"/>
      <c r="AB40" s="25"/>
      <c r="AC40" s="25"/>
    </row>
    <row r="41" spans="1:29">
      <c r="C41" s="25"/>
      <c r="D41" s="25"/>
      <c r="E41" s="25"/>
      <c r="AA41" s="25"/>
      <c r="AB41" s="25"/>
      <c r="AC41" s="25"/>
    </row>
    <row r="42" spans="1:29">
      <c r="C42" s="25"/>
      <c r="D42" s="25"/>
      <c r="E42" s="25"/>
      <c r="AA42" s="25"/>
      <c r="AB42" s="25"/>
      <c r="AC42" s="25"/>
    </row>
    <row r="43" spans="1:29">
      <c r="C43" s="25"/>
      <c r="D43" s="25"/>
      <c r="E43" s="25"/>
      <c r="AA43" s="25"/>
      <c r="AB43" s="25"/>
      <c r="AC43" s="25"/>
    </row>
    <row r="44" spans="1:29">
      <c r="C44" s="25"/>
      <c r="D44" s="25"/>
      <c r="E44" s="25"/>
      <c r="AA44" s="25"/>
      <c r="AB44" s="25"/>
      <c r="AC44" s="25"/>
    </row>
    <row r="45" spans="1:29">
      <c r="C45" s="25"/>
      <c r="D45" s="25"/>
      <c r="E45" s="25"/>
      <c r="AA45" s="25"/>
      <c r="AB45" s="25"/>
      <c r="AC45" s="25"/>
    </row>
    <row r="46" spans="1:29">
      <c r="C46" s="25"/>
      <c r="D46" s="25"/>
      <c r="E46" s="25"/>
      <c r="AA46" s="25"/>
      <c r="AB46" s="25"/>
      <c r="AC46" s="25"/>
    </row>
    <row r="47" spans="1:29">
      <c r="C47" s="25"/>
      <c r="D47" s="25"/>
      <c r="E47" s="25"/>
      <c r="AA47" s="25"/>
      <c r="AB47" s="25"/>
      <c r="AC47" s="25"/>
    </row>
    <row r="48" spans="1:29">
      <c r="C48" s="25"/>
      <c r="D48" s="25"/>
      <c r="E48" s="25"/>
      <c r="AA48" s="25"/>
      <c r="AB48" s="25"/>
      <c r="AC48" s="25"/>
    </row>
    <row r="49" spans="3:29">
      <c r="C49" s="25"/>
      <c r="D49" s="25"/>
      <c r="E49" s="25"/>
      <c r="AA49" s="25"/>
      <c r="AB49" s="25"/>
      <c r="AC49" s="25"/>
    </row>
    <row r="50" spans="3:29">
      <c r="C50" s="25"/>
      <c r="D50" s="25"/>
      <c r="E50" s="25"/>
      <c r="AA50" s="25"/>
      <c r="AB50" s="25"/>
      <c r="AC50" s="25"/>
    </row>
    <row r="51" spans="3:29">
      <c r="C51" s="25"/>
      <c r="D51" s="25"/>
      <c r="E51" s="25"/>
      <c r="AA51" s="25"/>
      <c r="AB51" s="25"/>
      <c r="AC51" s="25"/>
    </row>
    <row r="52" spans="3:29">
      <c r="C52" s="25"/>
      <c r="D52" s="25"/>
      <c r="E52" s="25"/>
      <c r="AA52" s="25"/>
      <c r="AB52" s="25"/>
      <c r="AC52" s="25"/>
    </row>
    <row r="53" spans="3:29">
      <c r="C53" s="25"/>
      <c r="D53" s="25"/>
      <c r="E53" s="25"/>
      <c r="AA53" s="25"/>
      <c r="AB53" s="25"/>
      <c r="AC53" s="25"/>
    </row>
    <row r="54" spans="3:29">
      <c r="C54" s="25"/>
      <c r="D54" s="25"/>
      <c r="E54" s="25"/>
      <c r="AA54" s="25"/>
      <c r="AB54" s="25"/>
      <c r="AC54" s="25"/>
    </row>
    <row r="55" spans="3:29">
      <c r="C55" s="25"/>
      <c r="D55" s="25"/>
      <c r="E55" s="25"/>
      <c r="AA55" s="25"/>
      <c r="AB55" s="25"/>
      <c r="AC55" s="25"/>
    </row>
    <row r="56" spans="3:29">
      <c r="C56" s="25"/>
      <c r="D56" s="25"/>
      <c r="E56" s="25"/>
      <c r="AA56" s="25"/>
      <c r="AB56" s="25"/>
      <c r="AC56" s="25"/>
    </row>
    <row r="57" spans="3:29">
      <c r="C57" s="25"/>
      <c r="D57" s="25"/>
      <c r="E57" s="25"/>
      <c r="AA57" s="25"/>
      <c r="AB57" s="25"/>
      <c r="AC57" s="25"/>
    </row>
    <row r="58" spans="3:29">
      <c r="C58" s="25"/>
      <c r="D58" s="25"/>
      <c r="E58" s="25"/>
      <c r="AA58" s="25"/>
      <c r="AB58" s="25"/>
      <c r="AC58" s="25"/>
    </row>
    <row r="59" spans="3:29">
      <c r="C59" s="25"/>
      <c r="D59" s="25"/>
      <c r="E59" s="25"/>
      <c r="AA59" s="25"/>
      <c r="AB59" s="25"/>
      <c r="AC59" s="25"/>
    </row>
    <row r="60" spans="3:29">
      <c r="C60" s="25"/>
      <c r="D60" s="25"/>
      <c r="E60" s="25"/>
      <c r="AA60" s="25"/>
      <c r="AB60" s="25"/>
      <c r="AC60" s="25"/>
    </row>
    <row r="61" spans="3:29">
      <c r="C61" s="25"/>
      <c r="D61" s="25"/>
      <c r="E61" s="25"/>
      <c r="AA61" s="25"/>
      <c r="AB61" s="25"/>
      <c r="AC61" s="25"/>
    </row>
    <row r="62" spans="3:29">
      <c r="C62" s="25"/>
      <c r="D62" s="25"/>
      <c r="E62" s="25"/>
      <c r="AA62" s="25"/>
      <c r="AB62" s="25"/>
      <c r="AC62" s="25"/>
    </row>
    <row r="63" spans="3:29">
      <c r="C63" s="25"/>
      <c r="D63" s="25"/>
      <c r="E63" s="25"/>
      <c r="AA63" s="25"/>
      <c r="AB63" s="25"/>
      <c r="AC63" s="25"/>
    </row>
    <row r="64" spans="3:29">
      <c r="C64" s="25"/>
      <c r="D64" s="25"/>
      <c r="E64" s="25"/>
      <c r="AA64" s="25"/>
      <c r="AB64" s="25"/>
      <c r="AC64" s="25"/>
    </row>
    <row r="65" spans="3:29">
      <c r="C65" s="25"/>
      <c r="D65" s="25"/>
      <c r="E65" s="25"/>
      <c r="AA65" s="25"/>
      <c r="AB65" s="25"/>
      <c r="AC65" s="25"/>
    </row>
  </sheetData>
  <hyperlinks>
    <hyperlink ref="AE1" location="Navigation!A1" display="=Navigation!$A$1"/>
  </hyperlinks>
  <pageMargins left="0.7" right="0.7" top="0.78740157499999996" bottom="0.78740157499999996" header="0.3" footer="0.3"/>
  <pageSetup paperSize="9" scale="73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65"/>
  <sheetViews>
    <sheetView showGridLines="0" zoomScale="80" zoomScaleNormal="80" workbookViewId="0">
      <selection activeCell="S9" sqref="S9"/>
    </sheetView>
  </sheetViews>
  <sheetFormatPr baseColWidth="10" defaultRowHeight="14"/>
  <cols>
    <col min="1" max="1" width="19.81640625" customWidth="1"/>
    <col min="3" max="3" width="4.08984375" customWidth="1"/>
    <col min="4" max="4" width="12.1796875" customWidth="1"/>
    <col min="5" max="5" width="5.453125" customWidth="1"/>
    <col min="6" max="6" width="12.1796875" customWidth="1"/>
    <col min="7" max="7" width="7.54296875" customWidth="1"/>
    <col min="8" max="8" width="12.1796875" customWidth="1"/>
    <col min="9" max="9" width="8.1796875" customWidth="1"/>
    <col min="10" max="10" width="8.08984375" customWidth="1"/>
    <col min="11" max="11" width="12.1796875" customWidth="1"/>
    <col min="12" max="12" width="12.1796875" style="31" customWidth="1"/>
    <col min="13" max="13" width="12.1796875" customWidth="1"/>
    <col min="14" max="14" width="4.90625" customWidth="1"/>
    <col min="15" max="16" width="12.1796875" customWidth="1"/>
    <col min="17" max="17" width="3.90625" customWidth="1"/>
    <col min="18" max="19" width="12.1796875" customWidth="1"/>
    <col min="20" max="20" width="13.36328125" customWidth="1"/>
    <col min="21" max="21" width="3.453125" customWidth="1"/>
    <col min="22" max="24" width="13.36328125" customWidth="1"/>
    <col min="25" max="25" width="14.453125" customWidth="1"/>
    <col min="26" max="27" width="2.36328125" customWidth="1"/>
    <col min="28" max="28" width="13.36328125" customWidth="1"/>
    <col min="30" max="30" width="25.1796875" customWidth="1"/>
  </cols>
  <sheetData>
    <row r="1" spans="1:30" ht="29.5" thickBot="1">
      <c r="A1" s="59" t="s">
        <v>335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2"/>
      <c r="AD1" s="92" t="str">
        <f>Navigation!$A$1</f>
        <v>Death &amp; Taxes</v>
      </c>
    </row>
    <row r="3" spans="1:30">
      <c r="B3" s="38" t="s">
        <v>310</v>
      </c>
      <c r="C3" s="39"/>
      <c r="D3" s="39"/>
      <c r="E3" s="39"/>
      <c r="F3" s="40"/>
      <c r="H3" s="50" t="s">
        <v>479</v>
      </c>
      <c r="I3" s="51"/>
      <c r="J3" s="51"/>
      <c r="K3" s="51"/>
      <c r="L3" s="52"/>
      <c r="M3" s="53"/>
      <c r="O3" s="47" t="s">
        <v>326</v>
      </c>
      <c r="P3" s="48"/>
      <c r="Q3" s="48"/>
      <c r="R3" s="48"/>
      <c r="S3" s="48"/>
      <c r="T3" s="49"/>
      <c r="V3" s="41" t="s">
        <v>328</v>
      </c>
      <c r="W3" s="42"/>
      <c r="X3" s="42"/>
      <c r="Y3" s="43"/>
      <c r="Z3" s="43"/>
      <c r="AA3" s="43"/>
      <c r="AB3" s="44"/>
    </row>
    <row r="4" spans="1:30" s="63" customFormat="1">
      <c r="B4" s="65"/>
      <c r="C4" s="66"/>
      <c r="D4" s="66"/>
      <c r="E4" s="66"/>
      <c r="F4" s="66"/>
      <c r="H4" s="65"/>
      <c r="I4" s="66"/>
      <c r="J4" s="66"/>
      <c r="K4" s="66"/>
      <c r="L4" s="65"/>
      <c r="M4" s="66"/>
      <c r="O4" s="65"/>
      <c r="P4" s="66"/>
      <c r="Q4" s="66"/>
      <c r="R4" s="66"/>
      <c r="S4" s="66"/>
      <c r="T4" s="66"/>
      <c r="V4" s="65"/>
      <c r="W4" s="65"/>
      <c r="X4" s="65"/>
      <c r="Y4" s="66"/>
      <c r="Z4" s="66"/>
      <c r="AA4" s="66"/>
      <c r="AB4" s="66"/>
    </row>
    <row r="5" spans="1:30">
      <c r="A5" s="15" t="s">
        <v>464</v>
      </c>
      <c r="B5" s="14">
        <f>SUM(B8:B38)</f>
        <v>2504512.1903969198</v>
      </c>
      <c r="D5" s="14">
        <f>SUM(D8:D38)</f>
        <v>652659.05000000005</v>
      </c>
      <c r="E5" s="14"/>
      <c r="F5" s="14">
        <f>SUM(F8:F38)</f>
        <v>1851853.1403969203</v>
      </c>
      <c r="J5" s="14">
        <f>SUM(J8:J38)</f>
        <v>25956.62648248396</v>
      </c>
      <c r="K5" s="14">
        <f>SUM(K8:K38)</f>
        <v>2530468.8168794047</v>
      </c>
      <c r="L5" s="36">
        <f>SUM(L8:L38)</f>
        <v>662572.14</v>
      </c>
      <c r="M5" s="14">
        <f>SUM(M8:M38)</f>
        <v>1867896.6768794043</v>
      </c>
      <c r="N5" s="34"/>
      <c r="O5" s="14">
        <f>SUM(O8:O38)</f>
        <v>-226121.82587473476</v>
      </c>
      <c r="P5" s="14">
        <f>SUM(P8:P38)</f>
        <v>2278390.3645221852</v>
      </c>
      <c r="Q5" s="25"/>
      <c r="R5" s="14">
        <f>SUM(R8:R38)</f>
        <v>565720.31999999995</v>
      </c>
      <c r="S5" s="14">
        <f>SUM(S8:S38)</f>
        <v>-349953.59365343599</v>
      </c>
      <c r="T5" s="14">
        <f>SUM(T8:T38)</f>
        <v>1588838.2767434844</v>
      </c>
      <c r="V5" s="14">
        <f>SUM(V8:V38)</f>
        <v>96851.82</v>
      </c>
      <c r="W5" s="14">
        <f>SUM(W8:W38)</f>
        <v>-279058.40013591992</v>
      </c>
      <c r="X5" s="14">
        <f>SUM(X8:X38)</f>
        <v>167831.76777870115</v>
      </c>
      <c r="Y5" s="14">
        <f>SUM(Y8:Y38)</f>
        <v>-41957.941944675287</v>
      </c>
      <c r="AB5" s="46">
        <f>SUM(AB8:AB38)</f>
        <v>-56332.75430189399</v>
      </c>
    </row>
    <row r="6" spans="1:30" ht="3.65" customHeight="1"/>
    <row r="7" spans="1:30" ht="70">
      <c r="B7" s="29" t="s">
        <v>311</v>
      </c>
      <c r="C7" s="68" t="s">
        <v>482</v>
      </c>
      <c r="D7" s="29" t="s">
        <v>312</v>
      </c>
      <c r="E7" s="29"/>
      <c r="F7" s="29" t="s">
        <v>313</v>
      </c>
      <c r="H7" s="29" t="s">
        <v>324</v>
      </c>
      <c r="I7" s="29" t="s">
        <v>481</v>
      </c>
      <c r="J7" s="29" t="s">
        <v>306</v>
      </c>
      <c r="K7" s="29" t="s">
        <v>281</v>
      </c>
      <c r="L7" s="35" t="s">
        <v>312</v>
      </c>
      <c r="M7" s="29" t="s">
        <v>313</v>
      </c>
      <c r="N7" s="33"/>
      <c r="O7" s="29" t="s">
        <v>314</v>
      </c>
      <c r="P7" s="29" t="s">
        <v>281</v>
      </c>
      <c r="Q7" s="68" t="s">
        <v>482</v>
      </c>
      <c r="R7" s="29" t="s">
        <v>315</v>
      </c>
      <c r="S7" s="29" t="s">
        <v>323</v>
      </c>
      <c r="T7" s="29" t="s">
        <v>316</v>
      </c>
      <c r="V7" s="29" t="s">
        <v>318</v>
      </c>
      <c r="W7" s="29" t="s">
        <v>319</v>
      </c>
      <c r="X7" s="29" t="s">
        <v>320</v>
      </c>
      <c r="Y7" s="29" t="s">
        <v>331</v>
      </c>
      <c r="AB7" s="45" t="s">
        <v>329</v>
      </c>
    </row>
    <row r="8" spans="1:30">
      <c r="A8" s="28">
        <f>DATA!C10</f>
        <v>1990</v>
      </c>
      <c r="B8" s="14">
        <f>DATA!C14</f>
        <v>72000</v>
      </c>
      <c r="C8" s="30">
        <f>DATA!C$18</f>
        <v>0</v>
      </c>
      <c r="D8" s="14">
        <f>IF(C8=1,VLOOKUP(B8,Steuer1!$A:$E,5),VLOOKUP(B8,Steuer2!$A:$E,5))</f>
        <v>17249.73</v>
      </c>
      <c r="E8" s="19">
        <f>D8/B8</f>
        <v>0.23957958333333332</v>
      </c>
      <c r="F8" s="14">
        <f>B8-D8</f>
        <v>54750.270000000004</v>
      </c>
      <c r="H8" s="14">
        <f>DATA!C32</f>
        <v>40000</v>
      </c>
      <c r="I8" s="32">
        <f>IF(H8=0,0,VLOOKUP(A8,Zins!A:C,2))</f>
        <v>2.8091666666666661E-2</v>
      </c>
      <c r="J8" s="14">
        <f>I8*H8</f>
        <v>1123.6666666666665</v>
      </c>
      <c r="K8" s="14">
        <f>B8+J8</f>
        <v>73123.666666666672</v>
      </c>
      <c r="L8" s="36">
        <f>IF(C8=1,VLOOKUP(K8,Steuer1!$A:$E,5),VLOOKUP(K8,Steuer2!$A:$E,5))</f>
        <v>17640.170000000002</v>
      </c>
      <c r="M8" s="14">
        <f>K8-L8</f>
        <v>55483.496666666673</v>
      </c>
      <c r="N8" s="34"/>
      <c r="O8" s="14">
        <f>Amo!O7</f>
        <v>-16465.333333333336</v>
      </c>
      <c r="P8" s="14">
        <f t="shared" ref="P8:P37" si="0">B8+O8</f>
        <v>55534.666666666664</v>
      </c>
      <c r="Q8" s="30">
        <f>DATA!C$18</f>
        <v>0</v>
      </c>
      <c r="R8" s="14">
        <f>IF(Q8=1,VLOOKUP(P8,Steuer1!$A:$E,5),VLOOKUP(P8,Steuer2!$A:$E,5))</f>
        <v>11011.77</v>
      </c>
      <c r="S8" s="14">
        <f>Amo!V7-DATA!C32</f>
        <v>-55265.333333333328</v>
      </c>
      <c r="T8" s="14">
        <f t="shared" ref="T8:T37" si="1">B8-R8+S8</f>
        <v>5722.8966666666674</v>
      </c>
      <c r="V8" s="14">
        <f>L8-R8</f>
        <v>6628.4000000000015</v>
      </c>
      <c r="W8" s="14">
        <f>T8-M8</f>
        <v>-49760.600000000006</v>
      </c>
      <c r="X8" s="14">
        <f>Amo!E7</f>
        <v>1599.9999999999982</v>
      </c>
      <c r="Y8" s="14">
        <f>IF(A8=DATA!C$49,Amo!AC$36,0)</f>
        <v>0</v>
      </c>
      <c r="AB8" s="46">
        <f>SUM(V8:Y8)</f>
        <v>-41532.200000000004</v>
      </c>
    </row>
    <row r="9" spans="1:30">
      <c r="A9" s="15">
        <f t="shared" ref="A9:A37" si="2">A8+1</f>
        <v>1991</v>
      </c>
      <c r="B9" s="14">
        <f>B8*(1+DATA!C$16)</f>
        <v>72720</v>
      </c>
      <c r="C9" s="30">
        <f>DATA!C$18</f>
        <v>0</v>
      </c>
      <c r="D9" s="14">
        <f>IF(C9=1,VLOOKUP(B9,Steuer1!$A:$E,5),VLOOKUP(B9,Steuer2!$A:$E,5))</f>
        <v>17249.73</v>
      </c>
      <c r="E9" s="19">
        <f t="shared" ref="E9:E37" si="3">D9/B9</f>
        <v>0.23720750825082507</v>
      </c>
      <c r="F9" s="14">
        <f t="shared" ref="F9:F37" si="4">B9-D9</f>
        <v>55470.270000000004</v>
      </c>
      <c r="H9" s="14">
        <f>H8+J8</f>
        <v>41123.666666666664</v>
      </c>
      <c r="I9" s="32">
        <f>IF(H9=0,0,VLOOKUP(A9,Zins!A:C,2))</f>
        <v>2.8249999999999997E-2</v>
      </c>
      <c r="J9" s="14">
        <f t="shared" ref="J9:J37" si="5">I9*H9</f>
        <v>1161.7435833333332</v>
      </c>
      <c r="K9" s="14">
        <f t="shared" ref="K9:K37" si="6">B9+J9</f>
        <v>73881.743583333329</v>
      </c>
      <c r="L9" s="36">
        <f>IF(C9=1,VLOOKUP(K9,Steuer1!$A:$E,5),VLOOKUP(K9,Steuer2!$A:$E,5))</f>
        <v>17640.170000000002</v>
      </c>
      <c r="M9" s="14">
        <f t="shared" ref="M9:M37" si="7">K9-L9</f>
        <v>56241.573583333331</v>
      </c>
      <c r="N9" s="34"/>
      <c r="O9" s="14">
        <f>Amo!O8</f>
        <v>-16286.68</v>
      </c>
      <c r="P9" s="14">
        <f t="shared" si="0"/>
        <v>56433.32</v>
      </c>
      <c r="Q9" s="30">
        <f>DATA!C$18</f>
        <v>0</v>
      </c>
      <c r="R9" s="14">
        <f>IF(Q9=1,VLOOKUP(P9,Steuer1!$A:$E,5),VLOOKUP(P9,Steuer2!$A:$E,5))</f>
        <v>11359.08</v>
      </c>
      <c r="S9" s="14">
        <f>Amo!V8</f>
        <v>-15241.333333333332</v>
      </c>
      <c r="T9" s="14">
        <f t="shared" si="1"/>
        <v>46119.58666666667</v>
      </c>
      <c r="V9" s="14">
        <f t="shared" ref="V9:V37" si="8">L9-R9</f>
        <v>6281.090000000002</v>
      </c>
      <c r="W9" s="14">
        <f t="shared" ref="W9:W37" si="9">T9-M9</f>
        <v>-10121.986916666661</v>
      </c>
      <c r="X9" s="14">
        <f>Amo!E8</f>
        <v>1754.6533333333318</v>
      </c>
      <c r="Y9" s="14">
        <f>IF(A9=DATA!C$49,Amo!AC$36,0)</f>
        <v>0</v>
      </c>
      <c r="AB9" s="46">
        <f t="shared" ref="AB9:AB37" si="10">SUM(V9:Y9)</f>
        <v>-2086.2435833333275</v>
      </c>
    </row>
    <row r="10" spans="1:30">
      <c r="A10" s="15">
        <f t="shared" si="2"/>
        <v>1992</v>
      </c>
      <c r="B10" s="14">
        <f>B9*(1+DATA!C$16)</f>
        <v>73447.199999999997</v>
      </c>
      <c r="C10" s="30">
        <f>DATA!C$18</f>
        <v>0</v>
      </c>
      <c r="D10" s="14">
        <f>IF(C10=1,VLOOKUP(B10,Steuer1!$A:$E,5),VLOOKUP(B10,Steuer2!$A:$E,5))</f>
        <v>17640.170000000002</v>
      </c>
      <c r="E10" s="19">
        <f t="shared" si="3"/>
        <v>0.24017484669259009</v>
      </c>
      <c r="F10" s="14">
        <f t="shared" si="4"/>
        <v>55807.03</v>
      </c>
      <c r="H10" s="14">
        <f t="shared" ref="H10:H37" si="11">H9+J9</f>
        <v>42285.410250000001</v>
      </c>
      <c r="I10" s="32">
        <f>IF(H10=0,0,VLOOKUP(A10,Zins!A:C,2))</f>
        <v>2.8125000000000001E-2</v>
      </c>
      <c r="J10" s="14">
        <f t="shared" si="5"/>
        <v>1189.2771632812501</v>
      </c>
      <c r="K10" s="14">
        <f t="shared" si="6"/>
        <v>74636.477163281248</v>
      </c>
      <c r="L10" s="36">
        <f>IF(C10=1,VLOOKUP(K10,Steuer1!$A:$E,5),VLOOKUP(K10,Steuer2!$A:$E,5))</f>
        <v>18032.88</v>
      </c>
      <c r="M10" s="14">
        <f t="shared" si="7"/>
        <v>56603.597163281243</v>
      </c>
      <c r="N10" s="34"/>
      <c r="O10" s="14">
        <f>Amo!O9</f>
        <v>-16092.838133222223</v>
      </c>
      <c r="P10" s="14">
        <f t="shared" si="0"/>
        <v>57354.361866777777</v>
      </c>
      <c r="Q10" s="30">
        <f>DATA!C$18</f>
        <v>0</v>
      </c>
      <c r="R10" s="14">
        <f>IF(Q10=1,VLOOKUP(P10,Steuer1!$A:$E,5),VLOOKUP(P10,Steuer2!$A:$E,5))</f>
        <v>11706.390000000001</v>
      </c>
      <c r="S10" s="14">
        <f>Amo!V9</f>
        <v>-15217.093333333332</v>
      </c>
      <c r="T10" s="14">
        <f t="shared" si="1"/>
        <v>46523.716666666667</v>
      </c>
      <c r="V10" s="14">
        <f t="shared" si="8"/>
        <v>6326.49</v>
      </c>
      <c r="W10" s="14">
        <f t="shared" si="9"/>
        <v>-10079.880496614576</v>
      </c>
      <c r="X10" s="14">
        <f>Amo!E9</f>
        <v>1924.2552001111089</v>
      </c>
      <c r="Y10" s="14">
        <f>IF(A10=DATA!C$49,Amo!AC$36,0)</f>
        <v>0</v>
      </c>
      <c r="AB10" s="46">
        <f t="shared" si="10"/>
        <v>-1829.1352965034675</v>
      </c>
    </row>
    <row r="11" spans="1:30">
      <c r="A11" s="15">
        <f t="shared" si="2"/>
        <v>1993</v>
      </c>
      <c r="B11" s="14">
        <f>B10*(1+DATA!C$16)</f>
        <v>74181.671999999991</v>
      </c>
      <c r="C11" s="30">
        <f>DATA!C$18</f>
        <v>0</v>
      </c>
      <c r="D11" s="14">
        <f>IF(C11=1,VLOOKUP(B11,Steuer1!$A:$E,5),VLOOKUP(B11,Steuer2!$A:$E,5))</f>
        <v>18032.88</v>
      </c>
      <c r="E11" s="19">
        <f t="shared" si="3"/>
        <v>0.24309077314946478</v>
      </c>
      <c r="F11" s="14">
        <f t="shared" si="4"/>
        <v>56148.791999999987</v>
      </c>
      <c r="H11" s="14">
        <f t="shared" si="11"/>
        <v>43474.687413281252</v>
      </c>
      <c r="I11" s="32">
        <f>IF(H11=0,0,VLOOKUP(A11,Zins!A:C,2))</f>
        <v>2.5400000000000006E-2</v>
      </c>
      <c r="J11" s="14">
        <f t="shared" si="5"/>
        <v>1104.257060297344</v>
      </c>
      <c r="K11" s="14">
        <f t="shared" si="6"/>
        <v>75285.929060297334</v>
      </c>
      <c r="L11" s="36">
        <f>IF(C11=1,VLOOKUP(K11,Steuer1!$A:$E,5),VLOOKUP(K11,Steuer2!$A:$E,5))</f>
        <v>18430.13</v>
      </c>
      <c r="M11" s="14">
        <f t="shared" si="7"/>
        <v>56855.79906029733</v>
      </c>
      <c r="N11" s="34"/>
      <c r="O11" s="14">
        <f>Amo!O10</f>
        <v>-15882.360432671481</v>
      </c>
      <c r="P11" s="14">
        <f t="shared" si="0"/>
        <v>58299.311567328506</v>
      </c>
      <c r="Q11" s="30">
        <f>DATA!C$18</f>
        <v>0</v>
      </c>
      <c r="R11" s="14">
        <f>IF(Q11=1,VLOOKUP(P11,Steuer1!$A:$E,5),VLOOKUP(P11,Steuer2!$A:$E,5))</f>
        <v>12058.24</v>
      </c>
      <c r="S11" s="14">
        <f>Amo!V10</f>
        <v>-15192.61093333333</v>
      </c>
      <c r="T11" s="14">
        <f t="shared" si="1"/>
        <v>46930.821066666664</v>
      </c>
      <c r="V11" s="14">
        <f t="shared" si="8"/>
        <v>6371.8900000000012</v>
      </c>
      <c r="W11" s="14">
        <f t="shared" si="9"/>
        <v>-9924.9779936306659</v>
      </c>
      <c r="X11" s="14">
        <f>Amo!E10</f>
        <v>2110.2505006618485</v>
      </c>
      <c r="Y11" s="14">
        <f>IF(A11=DATA!C$49,Amo!AC$36,0)</f>
        <v>0</v>
      </c>
      <c r="AB11" s="46">
        <f t="shared" si="10"/>
        <v>-1442.8374929688162</v>
      </c>
    </row>
    <row r="12" spans="1:30">
      <c r="A12" s="15">
        <f t="shared" si="2"/>
        <v>1994</v>
      </c>
      <c r="B12" s="14">
        <f>B11*(1+DATA!C$16)</f>
        <v>74923.488719999994</v>
      </c>
      <c r="C12" s="30">
        <f>DATA!C$18</f>
        <v>0</v>
      </c>
      <c r="D12" s="14">
        <f>IF(C12=1,VLOOKUP(B12,Steuer1!$A:$E,5),VLOOKUP(B12,Steuer2!$A:$E,5))</f>
        <v>18032.88</v>
      </c>
      <c r="E12" s="19">
        <f t="shared" si="3"/>
        <v>0.24068393381135125</v>
      </c>
      <c r="F12" s="14">
        <f t="shared" si="4"/>
        <v>56890.608719999989</v>
      </c>
      <c r="H12" s="14">
        <f t="shared" si="11"/>
        <v>44578.944473578595</v>
      </c>
      <c r="I12" s="32">
        <f>IF(H12=0,0,VLOOKUP(A12,Zins!A:C,2))</f>
        <v>2.0950000000000003E-2</v>
      </c>
      <c r="J12" s="14">
        <f t="shared" si="5"/>
        <v>933.92888672147171</v>
      </c>
      <c r="K12" s="14">
        <f t="shared" si="6"/>
        <v>75857.417606721472</v>
      </c>
      <c r="L12" s="36">
        <f>IF(C12=1,VLOOKUP(K12,Steuer1!$A:$E,5),VLOOKUP(K12,Steuer2!$A:$E,5))</f>
        <v>18430.13</v>
      </c>
      <c r="M12" s="14">
        <f t="shared" si="7"/>
        <v>57427.287606721467</v>
      </c>
      <c r="N12" s="34"/>
      <c r="O12" s="14">
        <f>Amo!O11</f>
        <v>-15653.65991236168</v>
      </c>
      <c r="P12" s="14">
        <f t="shared" si="0"/>
        <v>59269.828807638318</v>
      </c>
      <c r="Q12" s="30">
        <f>DATA!C$18</f>
        <v>0</v>
      </c>
      <c r="R12" s="14">
        <f>IF(Q12=1,VLOOKUP(P12,Steuer1!$A:$E,5),VLOOKUP(P12,Steuer2!$A:$E,5))</f>
        <v>12412.359999999999</v>
      </c>
      <c r="S12" s="14">
        <f>Amo!V11</f>
        <v>-15167.883709333331</v>
      </c>
      <c r="T12" s="14">
        <f t="shared" si="1"/>
        <v>47343.245010666666</v>
      </c>
      <c r="V12" s="14">
        <f t="shared" si="8"/>
        <v>6017.7700000000023</v>
      </c>
      <c r="W12" s="14">
        <f t="shared" si="9"/>
        <v>-10084.042596054802</v>
      </c>
      <c r="X12" s="14">
        <f>Amo!E11</f>
        <v>2314.2237969716534</v>
      </c>
      <c r="Y12" s="14">
        <f>IF(A12=DATA!C$49,Amo!AC$36,0)</f>
        <v>0</v>
      </c>
      <c r="AB12" s="46">
        <f t="shared" si="10"/>
        <v>-1752.0487990831462</v>
      </c>
    </row>
    <row r="13" spans="1:30">
      <c r="A13" s="15">
        <f t="shared" si="2"/>
        <v>1995</v>
      </c>
      <c r="B13" s="14">
        <f>B12*(1+DATA!C$16)</f>
        <v>75672.723607199994</v>
      </c>
      <c r="C13" s="30">
        <f>DATA!C$18</f>
        <v>0</v>
      </c>
      <c r="D13" s="14">
        <f>IF(C13=1,VLOOKUP(B13,Steuer1!$A:$E,5),VLOOKUP(B13,Steuer2!$A:$E,5))</f>
        <v>18430.13</v>
      </c>
      <c r="E13" s="19">
        <f t="shared" si="3"/>
        <v>0.24355050434905237</v>
      </c>
      <c r="F13" s="14">
        <f t="shared" si="4"/>
        <v>57242.593607199989</v>
      </c>
      <c r="H13" s="14">
        <f t="shared" si="11"/>
        <v>45512.873360300066</v>
      </c>
      <c r="I13" s="32">
        <f>IF(H13=0,0,VLOOKUP(A13,Zins!A:C,2))</f>
        <v>2.040833333333333E-2</v>
      </c>
      <c r="J13" s="14">
        <f t="shared" si="5"/>
        <v>928.84189049479039</v>
      </c>
      <c r="K13" s="14">
        <f t="shared" si="6"/>
        <v>76601.565497694784</v>
      </c>
      <c r="L13" s="36">
        <f>IF(C13=1,VLOOKUP(K13,Steuer1!$A:$E,5),VLOOKUP(K13,Steuer2!$A:$E,5))</f>
        <v>18827.38</v>
      </c>
      <c r="M13" s="14">
        <f t="shared" si="7"/>
        <v>57774.18549769478</v>
      </c>
      <c r="N13" s="34"/>
      <c r="O13" s="14">
        <f>Amo!O12</f>
        <v>-15404.99640094606</v>
      </c>
      <c r="P13" s="14">
        <f t="shared" si="0"/>
        <v>60267.727206253934</v>
      </c>
      <c r="Q13" s="30">
        <f>DATA!C$18</f>
        <v>0</v>
      </c>
      <c r="R13" s="14">
        <f>IF(Q13=1,VLOOKUP(P13,Steuer1!$A:$E,5),VLOOKUP(P13,Steuer2!$A:$E,5))</f>
        <v>12768.75</v>
      </c>
      <c r="S13" s="14">
        <f>Amo!V12</f>
        <v>-15142.909213093331</v>
      </c>
      <c r="T13" s="14">
        <f t="shared" si="1"/>
        <v>47761.064394106666</v>
      </c>
      <c r="V13" s="14">
        <f t="shared" si="8"/>
        <v>6058.630000000001</v>
      </c>
      <c r="W13" s="14">
        <f t="shared" si="9"/>
        <v>-10013.121103588113</v>
      </c>
      <c r="X13" s="14">
        <f>Amo!E12</f>
        <v>2537.9128121472731</v>
      </c>
      <c r="Y13" s="14">
        <f>IF(A13=DATA!C$49,Amo!AC$36,0)</f>
        <v>0</v>
      </c>
      <c r="AB13" s="46">
        <f t="shared" si="10"/>
        <v>-1416.5782914408392</v>
      </c>
    </row>
    <row r="14" spans="1:30">
      <c r="A14" s="15">
        <f t="shared" si="2"/>
        <v>1996</v>
      </c>
      <c r="B14" s="14">
        <f>B13*(1+DATA!C$16)</f>
        <v>76429.450843271989</v>
      </c>
      <c r="C14" s="30">
        <f>DATA!C$18</f>
        <v>0</v>
      </c>
      <c r="D14" s="14">
        <f>IF(C14=1,VLOOKUP(B14,Steuer1!$A:$E,5),VLOOKUP(B14,Steuer2!$A:$E,5))</f>
        <v>18827.38</v>
      </c>
      <c r="E14" s="19">
        <f t="shared" si="3"/>
        <v>0.24633671696278264</v>
      </c>
      <c r="F14" s="14">
        <f t="shared" si="4"/>
        <v>57602.070843271984</v>
      </c>
      <c r="H14" s="14">
        <f t="shared" si="11"/>
        <v>46441.715250794856</v>
      </c>
      <c r="I14" s="32">
        <f>IF(H14=0,0,VLOOKUP(A14,Zins!A:C,2))</f>
        <v>1.9924999999999998E-2</v>
      </c>
      <c r="J14" s="14">
        <f t="shared" si="5"/>
        <v>925.35117637208737</v>
      </c>
      <c r="K14" s="14">
        <f t="shared" si="6"/>
        <v>77354.802019644078</v>
      </c>
      <c r="L14" s="36">
        <f>IF(C14=1,VLOOKUP(K14,Steuer1!$A:$E,5),VLOOKUP(K14,Steuer2!$A:$E,5))</f>
        <v>19229.170000000002</v>
      </c>
      <c r="M14" s="14">
        <f t="shared" si="7"/>
        <v>58125.632019644079</v>
      </c>
      <c r="N14" s="34"/>
      <c r="O14" s="14">
        <f>Amo!O13</f>
        <v>-15134.461737176191</v>
      </c>
      <c r="P14" s="14">
        <f t="shared" si="0"/>
        <v>61294.989106095796</v>
      </c>
      <c r="Q14" s="30">
        <f>DATA!C$18</f>
        <v>0</v>
      </c>
      <c r="R14" s="14">
        <f>IF(Q14=1,VLOOKUP(P14,Steuer1!$A:$E,5),VLOOKUP(P14,Steuer2!$A:$E,5))</f>
        <v>13127.41</v>
      </c>
      <c r="S14" s="14">
        <f>Amo!V13</f>
        <v>-15117.684971890931</v>
      </c>
      <c r="T14" s="14">
        <f t="shared" si="1"/>
        <v>48184.355871381056</v>
      </c>
      <c r="V14" s="14">
        <f t="shared" si="8"/>
        <v>6101.760000000002</v>
      </c>
      <c r="W14" s="14">
        <f t="shared" si="9"/>
        <v>-9941.2761482630231</v>
      </c>
      <c r="X14" s="14">
        <f>Amo!E13</f>
        <v>2783.2232347147401</v>
      </c>
      <c r="Y14" s="14">
        <f>IF(A14=DATA!C$49,Amo!AC$36,0)</f>
        <v>0</v>
      </c>
      <c r="AB14" s="46">
        <f t="shared" si="10"/>
        <v>-1056.2929135482809</v>
      </c>
    </row>
    <row r="15" spans="1:30">
      <c r="A15" s="15">
        <f t="shared" si="2"/>
        <v>1997</v>
      </c>
      <c r="B15" s="14">
        <f>B14*(1+DATA!C$16)</f>
        <v>77193.745351704711</v>
      </c>
      <c r="C15" s="30">
        <f>DATA!C$18</f>
        <v>0</v>
      </c>
      <c r="D15" s="14">
        <f>IF(C15=1,VLOOKUP(B15,Steuer1!$A:$E,5),VLOOKUP(B15,Steuer2!$A:$E,5))</f>
        <v>19229.170000000002</v>
      </c>
      <c r="E15" s="19">
        <f t="shared" si="3"/>
        <v>0.24910269494490014</v>
      </c>
      <c r="F15" s="14">
        <f t="shared" si="4"/>
        <v>57964.575351704712</v>
      </c>
      <c r="H15" s="14">
        <f t="shared" si="11"/>
        <v>47367.066427166945</v>
      </c>
      <c r="I15" s="32">
        <f>IF(H15=0,0,VLOOKUP(A15,Zins!A:C,2))</f>
        <v>1.7100000000000001E-2</v>
      </c>
      <c r="J15" s="14">
        <f t="shared" si="5"/>
        <v>809.97683590455483</v>
      </c>
      <c r="K15" s="14">
        <f t="shared" si="6"/>
        <v>78003.722187609266</v>
      </c>
      <c r="L15" s="36">
        <f>IF(C15=1,VLOOKUP(K15,Steuer1!$A:$E,5),VLOOKUP(K15,Steuer2!$A:$E,5))</f>
        <v>19630.96</v>
      </c>
      <c r="M15" s="14">
        <f t="shared" si="7"/>
        <v>58372.762187609267</v>
      </c>
      <c r="N15" s="34"/>
      <c r="O15" s="14">
        <f>Amo!O14</f>
        <v>-14839.963534399631</v>
      </c>
      <c r="P15" s="14">
        <f t="shared" si="0"/>
        <v>62353.781817305076</v>
      </c>
      <c r="Q15" s="30">
        <f>DATA!C$18</f>
        <v>0</v>
      </c>
      <c r="R15" s="14">
        <f>IF(Q15=1,VLOOKUP(P15,Steuer1!$A:$E,5),VLOOKUP(P15,Steuer2!$A:$E,5))</f>
        <v>13490.609999999999</v>
      </c>
      <c r="S15" s="14">
        <f>Amo!V14</f>
        <v>-15092.208488276508</v>
      </c>
      <c r="T15" s="14">
        <f t="shared" si="1"/>
        <v>48610.926863428205</v>
      </c>
      <c r="V15" s="14">
        <f t="shared" si="8"/>
        <v>6140.35</v>
      </c>
      <c r="W15" s="14">
        <f t="shared" si="9"/>
        <v>-9761.8353241810619</v>
      </c>
      <c r="X15" s="14">
        <f>Amo!E14</f>
        <v>3052.244953876876</v>
      </c>
      <c r="Y15" s="14">
        <f>IF(A15=DATA!C$49,Amo!AC$36,0)</f>
        <v>0</v>
      </c>
      <c r="AB15" s="46">
        <f t="shared" si="10"/>
        <v>-569.24037030418549</v>
      </c>
    </row>
    <row r="16" spans="1:30">
      <c r="A16" s="15">
        <f t="shared" si="2"/>
        <v>1998</v>
      </c>
      <c r="B16" s="14">
        <f>B15*(1+DATA!C$16)</f>
        <v>77965.682805221761</v>
      </c>
      <c r="C16" s="30">
        <f>DATA!C$18</f>
        <v>0</v>
      </c>
      <c r="D16" s="14">
        <f>IF(C16=1,VLOOKUP(B16,Steuer1!$A:$E,5),VLOOKUP(B16,Steuer2!$A:$E,5))</f>
        <v>19229.170000000002</v>
      </c>
      <c r="E16" s="19">
        <f t="shared" si="3"/>
        <v>0.24663633162861398</v>
      </c>
      <c r="F16" s="14">
        <f t="shared" si="4"/>
        <v>58736.512805221762</v>
      </c>
      <c r="H16" s="14">
        <f t="shared" si="11"/>
        <v>48177.0432630715</v>
      </c>
      <c r="I16" s="32">
        <f>IF(H16=0,0,VLOOKUP(A16,Zins!A:C,2))</f>
        <v>1.5608333333333337E-2</v>
      </c>
      <c r="J16" s="14">
        <f t="shared" si="5"/>
        <v>751.96335026444115</v>
      </c>
      <c r="K16" s="14">
        <f t="shared" si="6"/>
        <v>78717.646155486203</v>
      </c>
      <c r="L16" s="36">
        <f>IF(C16=1,VLOOKUP(K16,Steuer1!$A:$E,5),VLOOKUP(K16,Steuer2!$A:$E,5))</f>
        <v>19630.96</v>
      </c>
      <c r="M16" s="14">
        <f t="shared" si="7"/>
        <v>59086.686155486204</v>
      </c>
      <c r="N16" s="34"/>
      <c r="O16" s="14">
        <f>Amo!O15</f>
        <v>-14519.207375782247</v>
      </c>
      <c r="P16" s="14">
        <f t="shared" si="0"/>
        <v>63446.47542943951</v>
      </c>
      <c r="Q16" s="30">
        <f>DATA!C$18</f>
        <v>0</v>
      </c>
      <c r="R16" s="14">
        <f>IF(Q16=1,VLOOKUP(P16,Steuer1!$A:$E,5),VLOOKUP(P16,Steuer2!$A:$E,5))</f>
        <v>13853.81</v>
      </c>
      <c r="S16" s="14">
        <f>Amo!V15</f>
        <v>-15066.477239825937</v>
      </c>
      <c r="T16" s="14">
        <f t="shared" si="1"/>
        <v>49045.395565395826</v>
      </c>
      <c r="V16" s="14">
        <f t="shared" si="8"/>
        <v>5777.15</v>
      </c>
      <c r="W16" s="14">
        <f t="shared" si="9"/>
        <v>-10041.290590090379</v>
      </c>
      <c r="X16" s="14">
        <f>Amo!E15</f>
        <v>3347.269864043692</v>
      </c>
      <c r="Y16" s="14">
        <f>IF(A16=DATA!C$49,Amo!AC$36,0)</f>
        <v>0</v>
      </c>
      <c r="AB16" s="46">
        <f t="shared" si="10"/>
        <v>-916.8707260466872</v>
      </c>
    </row>
    <row r="17" spans="1:28">
      <c r="A17" s="15">
        <f t="shared" si="2"/>
        <v>1999</v>
      </c>
      <c r="B17" s="14">
        <f>B16*(1+DATA!C$16)</f>
        <v>78745.339633273979</v>
      </c>
      <c r="C17" s="30">
        <f>DATA!C$18</f>
        <v>0</v>
      </c>
      <c r="D17" s="14">
        <f>IF(C17=1,VLOOKUP(B17,Steuer1!$A:$E,5),VLOOKUP(B17,Steuer2!$A:$E,5))</f>
        <v>19630.96</v>
      </c>
      <c r="E17" s="19">
        <f t="shared" si="3"/>
        <v>0.2492967849452884</v>
      </c>
      <c r="F17" s="14">
        <f t="shared" si="4"/>
        <v>59114.37963327398</v>
      </c>
      <c r="H17" s="14">
        <f t="shared" si="11"/>
        <v>48929.006613335943</v>
      </c>
      <c r="I17" s="32">
        <f>IF(H17=0,0,VLOOKUP(A17,Zins!A:C,2))</f>
        <v>1.3058333333333333E-2</v>
      </c>
      <c r="J17" s="14">
        <f t="shared" si="5"/>
        <v>638.93127802581182</v>
      </c>
      <c r="K17" s="14">
        <f t="shared" si="6"/>
        <v>79384.270911299798</v>
      </c>
      <c r="L17" s="36">
        <f>IF(C17=1,VLOOKUP(K17,Steuer1!$A:$E,5),VLOOKUP(K17,Steuer2!$A:$E,5))</f>
        <v>20037.29</v>
      </c>
      <c r="M17" s="14">
        <f t="shared" si="7"/>
        <v>59346.980911299797</v>
      </c>
      <c r="N17" s="34"/>
      <c r="O17" s="14">
        <f>Amo!O16</f>
        <v>-14169.677288571816</v>
      </c>
      <c r="P17" s="14">
        <f t="shared" si="0"/>
        <v>64575.662344702163</v>
      </c>
      <c r="Q17" s="30">
        <f>DATA!C$18</f>
        <v>0</v>
      </c>
      <c r="R17" s="14">
        <f>IF(Q17=1,VLOOKUP(P17,Steuer1!$A:$E,5),VLOOKUP(P17,Steuer2!$A:$E,5))</f>
        <v>14221.55</v>
      </c>
      <c r="S17" s="14">
        <f>Amo!V16</f>
        <v>-15040.488678890866</v>
      </c>
      <c r="T17" s="14">
        <f t="shared" si="1"/>
        <v>49483.300954383114</v>
      </c>
      <c r="V17" s="14">
        <f t="shared" si="8"/>
        <v>5815.7400000000016</v>
      </c>
      <c r="W17" s="14">
        <f t="shared" si="9"/>
        <v>-9863.6799569166833</v>
      </c>
      <c r="X17" s="14">
        <f>Amo!E16</f>
        <v>3670.8113903190497</v>
      </c>
      <c r="Y17" s="14">
        <f>IF(A17=DATA!C$49,Amo!AC$36,0)</f>
        <v>0</v>
      </c>
      <c r="AB17" s="46">
        <f t="shared" si="10"/>
        <v>-377.12856659763202</v>
      </c>
    </row>
    <row r="18" spans="1:28">
      <c r="A18" s="15">
        <f t="shared" si="2"/>
        <v>2000</v>
      </c>
      <c r="B18" s="14">
        <f>B17*(1+DATA!C$16)</f>
        <v>79532.793029606721</v>
      </c>
      <c r="C18" s="30">
        <f>DATA!C$18</f>
        <v>0</v>
      </c>
      <c r="D18" s="14">
        <f>IF(C18=1,VLOOKUP(B18,Steuer1!$A:$E,5),VLOOKUP(B18,Steuer2!$A:$E,5))</f>
        <v>20037.29</v>
      </c>
      <c r="E18" s="19">
        <f t="shared" si="3"/>
        <v>0.25193746172778014</v>
      </c>
      <c r="F18" s="14">
        <f t="shared" si="4"/>
        <v>59495.50302960672</v>
      </c>
      <c r="H18" s="14">
        <f t="shared" si="11"/>
        <v>49567.937891361755</v>
      </c>
      <c r="I18" s="32">
        <f>IF(H18=0,0,VLOOKUP(A18,Zins!A:C,2))</f>
        <v>1.2466666666666668E-2</v>
      </c>
      <c r="J18" s="14">
        <f t="shared" si="5"/>
        <v>617.94695904564321</v>
      </c>
      <c r="K18" s="14">
        <f t="shared" si="6"/>
        <v>80150.739988652364</v>
      </c>
      <c r="L18" s="36">
        <f>IF(C18=1,VLOOKUP(K18,Steuer1!$A:$E,5),VLOOKUP(K18,Steuer2!$A:$E,5))</f>
        <v>20445.89</v>
      </c>
      <c r="M18" s="14">
        <f t="shared" si="7"/>
        <v>59704.849988652364</v>
      </c>
      <c r="N18" s="34"/>
      <c r="O18" s="14">
        <f>Amo!O17</f>
        <v>-9727.9691681521417</v>
      </c>
      <c r="P18" s="14">
        <f t="shared" si="0"/>
        <v>69804.823861454584</v>
      </c>
      <c r="Q18" s="30">
        <f>DATA!C$18</f>
        <v>0</v>
      </c>
      <c r="R18" s="14">
        <f>IF(Q18=1,VLOOKUP(P18,Steuer1!$A:$E,5),VLOOKUP(P18,Steuer2!$A:$E,5))</f>
        <v>16094.3</v>
      </c>
      <c r="S18" s="14">
        <f>Amo!V17</f>
        <v>-15014.240232346443</v>
      </c>
      <c r="T18" s="14">
        <f t="shared" si="1"/>
        <v>48424.252797260277</v>
      </c>
      <c r="V18" s="14">
        <f t="shared" si="8"/>
        <v>4351.59</v>
      </c>
      <c r="W18" s="14">
        <f t="shared" si="9"/>
        <v>-11280.597191392088</v>
      </c>
      <c r="X18" s="14">
        <f>Amo!E17</f>
        <v>8086.2710641942995</v>
      </c>
      <c r="Y18" s="14">
        <f>IF(A18=DATA!C$49,Amo!AC$36,0)</f>
        <v>0</v>
      </c>
      <c r="AB18" s="46">
        <f t="shared" si="10"/>
        <v>1157.2638728022121</v>
      </c>
    </row>
    <row r="19" spans="1:28">
      <c r="A19" s="15">
        <f t="shared" si="2"/>
        <v>2001</v>
      </c>
      <c r="B19" s="14">
        <f>B18*(1+DATA!C$16)</f>
        <v>80328.120959902793</v>
      </c>
      <c r="C19" s="30">
        <f>DATA!C$18</f>
        <v>0</v>
      </c>
      <c r="D19" s="14">
        <f>IF(C19=1,VLOOKUP(B19,Steuer1!$A:$E,5),VLOOKUP(B19,Steuer2!$A:$E,5))</f>
        <v>20445.89</v>
      </c>
      <c r="E19" s="19">
        <f t="shared" si="3"/>
        <v>0.25452966851055719</v>
      </c>
      <c r="F19" s="14">
        <f t="shared" si="4"/>
        <v>59882.230959902794</v>
      </c>
      <c r="H19" s="14">
        <f t="shared" si="11"/>
        <v>50185.884850407398</v>
      </c>
      <c r="I19" s="32">
        <f>IF(H19=0,0,VLOOKUP(A19,Zins!A:C,2))</f>
        <v>1.1916666666666666E-2</v>
      </c>
      <c r="J19" s="14">
        <f t="shared" si="5"/>
        <v>598.04846113402141</v>
      </c>
      <c r="K19" s="14">
        <f t="shared" si="6"/>
        <v>80926.169421036815</v>
      </c>
      <c r="L19" s="36">
        <f>IF(C19=1,VLOOKUP(K19,Steuer1!$A:$E,5),VLOOKUP(K19,Steuer2!$A:$E,5))</f>
        <v>20445.89</v>
      </c>
      <c r="M19" s="14">
        <f t="shared" si="7"/>
        <v>60480.279421036816</v>
      </c>
      <c r="N19" s="34"/>
      <c r="O19" s="14">
        <f>Amo!O18</f>
        <v>-9163.2495122279397</v>
      </c>
      <c r="P19" s="14">
        <f t="shared" si="0"/>
        <v>71164.871447674857</v>
      </c>
      <c r="Q19" s="30">
        <f>DATA!C$18</f>
        <v>0</v>
      </c>
      <c r="R19" s="14">
        <f>IF(Q19=1,VLOOKUP(P19,Steuer1!$A:$E,5),VLOOKUP(P19,Steuer2!$A:$E,5))</f>
        <v>16863.830000000002</v>
      </c>
      <c r="S19" s="14">
        <f>Amo!V18</f>
        <v>-14987.729301336572</v>
      </c>
      <c r="T19" s="14">
        <f t="shared" si="1"/>
        <v>48476.561658566221</v>
      </c>
      <c r="V19" s="14">
        <f t="shared" si="8"/>
        <v>3582.0599999999977</v>
      </c>
      <c r="W19" s="14">
        <f t="shared" si="9"/>
        <v>-12003.717762470595</v>
      </c>
      <c r="X19" s="14">
        <f>Amo!E18</f>
        <v>8624.4797891086328</v>
      </c>
      <c r="Y19" s="14">
        <f>IF(A19=DATA!C$49,Amo!AC$36,0)</f>
        <v>0</v>
      </c>
      <c r="AB19" s="46">
        <f t="shared" si="10"/>
        <v>202.82202663803582</v>
      </c>
    </row>
    <row r="20" spans="1:28">
      <c r="A20" s="15">
        <f t="shared" si="2"/>
        <v>2002</v>
      </c>
      <c r="B20" s="14">
        <f>B19*(1+DATA!C$16)</f>
        <v>81131.402169501816</v>
      </c>
      <c r="C20" s="30">
        <f>DATA!C$18</f>
        <v>0</v>
      </c>
      <c r="D20" s="14">
        <f>IF(C20=1,VLOOKUP(B20,Steuer1!$A:$E,5),VLOOKUP(B20,Steuer2!$A:$E,5))</f>
        <v>20856.760000000002</v>
      </c>
      <c r="E20" s="19">
        <f t="shared" si="3"/>
        <v>0.25707382643807292</v>
      </c>
      <c r="F20" s="14">
        <f t="shared" si="4"/>
        <v>60274.642169501814</v>
      </c>
      <c r="H20" s="14">
        <f t="shared" si="11"/>
        <v>50783.933311541419</v>
      </c>
      <c r="I20" s="32">
        <f>IF(H20=0,0,VLOOKUP(A20,Zins!A:C,2))</f>
        <v>1.0233333333333334E-2</v>
      </c>
      <c r="J20" s="14">
        <f t="shared" si="5"/>
        <v>519.68891755477387</v>
      </c>
      <c r="K20" s="14">
        <f t="shared" si="6"/>
        <v>81651.091087056586</v>
      </c>
      <c r="L20" s="36">
        <f>IF(C20=1,VLOOKUP(K20,Steuer1!$A:$E,5),VLOOKUP(K20,Steuer2!$A:$E,5))</f>
        <v>20856.760000000002</v>
      </c>
      <c r="M20" s="14">
        <f t="shared" si="7"/>
        <v>60794.331087056584</v>
      </c>
      <c r="N20" s="34"/>
      <c r="O20" s="14">
        <f>Amo!O19</f>
        <v>-8562.4424712778819</v>
      </c>
      <c r="P20" s="14">
        <f t="shared" si="0"/>
        <v>72568.959698223931</v>
      </c>
      <c r="Q20" s="30">
        <f>DATA!C$18</f>
        <v>0</v>
      </c>
      <c r="R20" s="14">
        <f>IF(Q20=1,VLOOKUP(P20,Steuer1!$A:$E,5),VLOOKUP(P20,Steuer2!$A:$E,5))</f>
        <v>17249.73</v>
      </c>
      <c r="S20" s="14">
        <f>Amo!V19</f>
        <v>-14960.953261016606</v>
      </c>
      <c r="T20" s="14">
        <f t="shared" si="1"/>
        <v>48920.718908485214</v>
      </c>
      <c r="V20" s="14">
        <f t="shared" si="8"/>
        <v>3607.0300000000025</v>
      </c>
      <c r="W20" s="14">
        <f t="shared" si="9"/>
        <v>-11873.612178571369</v>
      </c>
      <c r="X20" s="14">
        <f>Amo!E19</f>
        <v>9198.5107897387206</v>
      </c>
      <c r="Y20" s="14">
        <f>IF(A20=DATA!C$49,Amo!AC$36,0)</f>
        <v>0</v>
      </c>
      <c r="AB20" s="46">
        <f t="shared" si="10"/>
        <v>931.92861116735367</v>
      </c>
    </row>
    <row r="21" spans="1:28">
      <c r="A21" s="15">
        <f t="shared" si="2"/>
        <v>2003</v>
      </c>
      <c r="B21" s="14">
        <f>B20*(1+DATA!C$16)</f>
        <v>81942.716191196829</v>
      </c>
      <c r="C21" s="30">
        <f>DATA!C$18</f>
        <v>0</v>
      </c>
      <c r="D21" s="14">
        <f>IF(C21=1,VLOOKUP(B21,Steuer1!$A:$E,5),VLOOKUP(B21,Steuer2!$A:$E,5))</f>
        <v>20856.760000000002</v>
      </c>
      <c r="E21" s="19">
        <f t="shared" si="3"/>
        <v>0.25452854102779499</v>
      </c>
      <c r="F21" s="14">
        <f t="shared" si="4"/>
        <v>61085.956191196827</v>
      </c>
      <c r="H21" s="14">
        <f t="shared" si="11"/>
        <v>51303.622229096196</v>
      </c>
      <c r="I21" s="32">
        <f>IF(H21=0,0,VLOOKUP(A21,Zins!A:C,2))</f>
        <v>2.2024999999999993E-2</v>
      </c>
      <c r="J21" s="14">
        <f t="shared" si="5"/>
        <v>1129.9622795958433</v>
      </c>
      <c r="K21" s="14">
        <f t="shared" si="6"/>
        <v>83072.678470792671</v>
      </c>
      <c r="L21" s="36">
        <f>IF(C21=1,VLOOKUP(K21,Steuer1!$A:$E,5),VLOOKUP(K21,Steuer2!$A:$E,5))</f>
        <v>21687.579999999998</v>
      </c>
      <c r="M21" s="14">
        <f t="shared" si="7"/>
        <v>61385.098470792669</v>
      </c>
      <c r="N21" s="34"/>
      <c r="O21" s="14">
        <f>Amo!O20</f>
        <v>-7923.1611232410232</v>
      </c>
      <c r="P21" s="14">
        <f t="shared" si="0"/>
        <v>74019.555067955807</v>
      </c>
      <c r="Q21" s="30">
        <f>DATA!C$18</f>
        <v>0</v>
      </c>
      <c r="R21" s="14">
        <f>IF(Q21=1,VLOOKUP(P21,Steuer1!$A:$E,5),VLOOKUP(P21,Steuer2!$A:$E,5))</f>
        <v>18032.88</v>
      </c>
      <c r="S21" s="14">
        <f>Amo!V20</f>
        <v>-14933.909460293436</v>
      </c>
      <c r="T21" s="14">
        <f t="shared" si="1"/>
        <v>48975.926730903389</v>
      </c>
      <c r="V21" s="14">
        <f t="shared" si="8"/>
        <v>3654.6999999999971</v>
      </c>
      <c r="W21" s="14">
        <f t="shared" si="9"/>
        <v>-12409.17173988928</v>
      </c>
      <c r="X21" s="14">
        <f>Amo!E20</f>
        <v>9810.7483370524133</v>
      </c>
      <c r="Y21" s="14">
        <f>IF(A21=DATA!C$49,Amo!AC$36,0)</f>
        <v>0</v>
      </c>
      <c r="AB21" s="46">
        <f t="shared" si="10"/>
        <v>1056.2765971631306</v>
      </c>
    </row>
    <row r="22" spans="1:28">
      <c r="A22" s="15">
        <f t="shared" si="2"/>
        <v>2004</v>
      </c>
      <c r="B22" s="14">
        <f>B21*(1+DATA!C$16)</f>
        <v>82762.143353108797</v>
      </c>
      <c r="C22" s="30">
        <f>DATA!C$18</f>
        <v>0</v>
      </c>
      <c r="D22" s="14">
        <f>IF(C22=1,VLOOKUP(B22,Steuer1!$A:$E,5),VLOOKUP(B22,Steuer2!$A:$E,5))</f>
        <v>21269.9</v>
      </c>
      <c r="E22" s="19">
        <f t="shared" si="3"/>
        <v>0.25700035231387031</v>
      </c>
      <c r="F22" s="14">
        <f t="shared" si="4"/>
        <v>61492.243353108795</v>
      </c>
      <c r="H22" s="14">
        <f t="shared" si="11"/>
        <v>52433.584508692038</v>
      </c>
      <c r="I22" s="32">
        <f>IF(H22=0,0,VLOOKUP(A22,Zins!A:C,2))</f>
        <v>2.1266666666666666E-2</v>
      </c>
      <c r="J22" s="14">
        <f t="shared" si="5"/>
        <v>1115.0875638848506</v>
      </c>
      <c r="K22" s="14">
        <f t="shared" si="6"/>
        <v>83877.230916993649</v>
      </c>
      <c r="L22" s="36">
        <f>IF(C22=1,VLOOKUP(K22,Steuer1!$A:$E,5),VLOOKUP(K22,Steuer2!$A:$E,5))</f>
        <v>21687.579999999998</v>
      </c>
      <c r="M22" s="14">
        <f t="shared" si="7"/>
        <v>62189.650916993647</v>
      </c>
      <c r="N22" s="34"/>
      <c r="O22" s="14">
        <f>Amo!O21</f>
        <v>-7242.8598264436432</v>
      </c>
      <c r="P22" s="14">
        <f t="shared" si="0"/>
        <v>75519.283526665153</v>
      </c>
      <c r="Q22" s="30">
        <f>DATA!C$18</f>
        <v>0</v>
      </c>
      <c r="R22" s="14">
        <f>IF(Q22=1,VLOOKUP(P22,Steuer1!$A:$E,5),VLOOKUP(P22,Steuer2!$A:$E,5))</f>
        <v>18430.13</v>
      </c>
      <c r="S22" s="14">
        <f>Amo!V21</f>
        <v>-14906.595221563039</v>
      </c>
      <c r="T22" s="14">
        <f t="shared" si="1"/>
        <v>49425.418131545754</v>
      </c>
      <c r="V22" s="14">
        <f t="shared" si="8"/>
        <v>3257.4499999999971</v>
      </c>
      <c r="W22" s="14">
        <f t="shared" si="9"/>
        <v>-12764.232785447894</v>
      </c>
      <c r="X22" s="14">
        <f>Amo!E21</f>
        <v>10463.735395119395</v>
      </c>
      <c r="Y22" s="14">
        <f>IF(A22=DATA!C$49,Amo!AC$36,0)</f>
        <v>0</v>
      </c>
      <c r="AB22" s="46">
        <f t="shared" si="10"/>
        <v>956.95260967149807</v>
      </c>
    </row>
    <row r="23" spans="1:28">
      <c r="A23" s="15">
        <f t="shared" si="2"/>
        <v>2005</v>
      </c>
      <c r="B23" s="14">
        <f>B22*(1+DATA!C$16)</f>
        <v>83589.764786639891</v>
      </c>
      <c r="C23" s="30">
        <f>DATA!C$18</f>
        <v>0</v>
      </c>
      <c r="D23" s="14">
        <f>IF(C23=1,VLOOKUP(B23,Steuer1!$A:$E,5),VLOOKUP(B23,Steuer2!$A:$E,5))</f>
        <v>21687.579999999998</v>
      </c>
      <c r="E23" s="19">
        <f t="shared" si="3"/>
        <v>0.2594525783791452</v>
      </c>
      <c r="F23" s="14">
        <f t="shared" si="4"/>
        <v>61902.184786639889</v>
      </c>
      <c r="H23" s="14">
        <f t="shared" si="11"/>
        <v>53548.67207257689</v>
      </c>
      <c r="I23" s="32">
        <f>IF(H23=0,0,VLOOKUP(A23,Zins!A:C,2))</f>
        <v>2.0449999999999999E-2</v>
      </c>
      <c r="J23" s="14">
        <f t="shared" si="5"/>
        <v>1095.0703438841974</v>
      </c>
      <c r="K23" s="14">
        <f t="shared" si="6"/>
        <v>84684.835130524094</v>
      </c>
      <c r="L23" s="36">
        <f>IF(C23=1,VLOOKUP(K23,Steuer1!$A:$E,5),VLOOKUP(K23,Steuer2!$A:$E,5))</f>
        <v>22105.260000000002</v>
      </c>
      <c r="M23" s="14">
        <f t="shared" si="7"/>
        <v>62579.575130524092</v>
      </c>
      <c r="N23" s="34"/>
      <c r="O23" s="14">
        <f>Amo!O22</f>
        <v>-6518.8236569857872</v>
      </c>
      <c r="P23" s="14">
        <f t="shared" si="0"/>
        <v>77070.941129654107</v>
      </c>
      <c r="Q23" s="30">
        <f>DATA!C$18</f>
        <v>0</v>
      </c>
      <c r="R23" s="14">
        <f>IF(Q23=1,VLOOKUP(P23,Steuer1!$A:$E,5),VLOOKUP(P23,Steuer2!$A:$E,5))</f>
        <v>19229.170000000002</v>
      </c>
      <c r="S23" s="14">
        <f>Amo!V22</f>
        <v>-14879.007840445336</v>
      </c>
      <c r="T23" s="14">
        <f t="shared" si="1"/>
        <v>49481.586946194555</v>
      </c>
      <c r="V23" s="14">
        <f t="shared" si="8"/>
        <v>2876.09</v>
      </c>
      <c r="W23" s="14">
        <f t="shared" si="9"/>
        <v>-13097.988184329537</v>
      </c>
      <c r="X23" s="14">
        <f>Amo!E22</f>
        <v>11160.184183459549</v>
      </c>
      <c r="Y23" s="14">
        <f>IF(A23=DATA!C$49,Amo!AC$36,0)</f>
        <v>0</v>
      </c>
      <c r="AB23" s="46">
        <f t="shared" si="10"/>
        <v>938.28599913001199</v>
      </c>
    </row>
    <row r="24" spans="1:28">
      <c r="A24" s="15">
        <f t="shared" si="2"/>
        <v>2006</v>
      </c>
      <c r="B24" s="14">
        <f>B23*(1+DATA!C$16)</f>
        <v>84425.662434506288</v>
      </c>
      <c r="C24" s="30">
        <f>DATA!C$18</f>
        <v>0</v>
      </c>
      <c r="D24" s="14">
        <f>IF(C24=1,VLOOKUP(B24,Steuer1!$A:$E,5),VLOOKUP(B24,Steuer2!$A:$E,5))</f>
        <v>22105.260000000002</v>
      </c>
      <c r="E24" s="19">
        <f t="shared" si="3"/>
        <v>0.26183105186942762</v>
      </c>
      <c r="F24" s="14">
        <f t="shared" si="4"/>
        <v>62320.402434506286</v>
      </c>
      <c r="H24" s="14">
        <f t="shared" si="11"/>
        <v>54643.742416461086</v>
      </c>
      <c r="I24" s="32">
        <f>IF(H24=0,0,VLOOKUP(A24,Zins!A:C,2))</f>
        <v>2.0624999999999994E-2</v>
      </c>
      <c r="J24" s="14">
        <f t="shared" si="5"/>
        <v>1127.0271873395095</v>
      </c>
      <c r="K24" s="14">
        <f t="shared" si="6"/>
        <v>85552.689621845799</v>
      </c>
      <c r="L24" s="36">
        <f>IF(C24=1,VLOOKUP(K24,Steuer1!$A:$E,5),VLOOKUP(K24,Steuer2!$A:$E,5))</f>
        <v>22527.48</v>
      </c>
      <c r="M24" s="14">
        <f t="shared" si="7"/>
        <v>63025.209621845803</v>
      </c>
      <c r="N24" s="34"/>
      <c r="O24" s="14">
        <f>Amo!O23</f>
        <v>-5748.1571431128104</v>
      </c>
      <c r="P24" s="14">
        <f t="shared" si="0"/>
        <v>78677.505291393478</v>
      </c>
      <c r="Q24" s="30">
        <f>DATA!C$18</f>
        <v>0</v>
      </c>
      <c r="R24" s="14">
        <f>IF(Q24=1,VLOOKUP(P24,Steuer1!$A:$E,5),VLOOKUP(P24,Steuer2!$A:$E,5))</f>
        <v>19630.96</v>
      </c>
      <c r="S24" s="14">
        <f>Amo!V23</f>
        <v>-14851.144585516455</v>
      </c>
      <c r="T24" s="14">
        <f t="shared" si="1"/>
        <v>49943.557848989833</v>
      </c>
      <c r="V24" s="14">
        <f t="shared" si="8"/>
        <v>2896.5200000000004</v>
      </c>
      <c r="W24" s="14">
        <f t="shared" si="9"/>
        <v>-13081.65177285597</v>
      </c>
      <c r="X24" s="14">
        <f>Amo!E23</f>
        <v>11902.987442403646</v>
      </c>
      <c r="Y24" s="14">
        <f>IF(A24=DATA!C$49,Amo!AC$36,0)</f>
        <v>0</v>
      </c>
      <c r="AB24" s="46">
        <f t="shared" si="10"/>
        <v>1717.8556695476764</v>
      </c>
    </row>
    <row r="25" spans="1:28">
      <c r="A25" s="15">
        <f t="shared" si="2"/>
        <v>2007</v>
      </c>
      <c r="B25" s="14">
        <f>B24*(1+DATA!C$16)</f>
        <v>85269.919058851345</v>
      </c>
      <c r="C25" s="30">
        <f>DATA!C$18</f>
        <v>0</v>
      </c>
      <c r="D25" s="14">
        <f>IF(C25=1,VLOOKUP(B25,Steuer1!$A:$E,5),VLOOKUP(B25,Steuer2!$A:$E,5))</f>
        <v>22527.48</v>
      </c>
      <c r="E25" s="19">
        <f t="shared" si="3"/>
        <v>0.26419023553255688</v>
      </c>
      <c r="F25" s="14">
        <f t="shared" si="4"/>
        <v>62742.439058851349</v>
      </c>
      <c r="H25" s="14">
        <f t="shared" si="11"/>
        <v>55770.769603800596</v>
      </c>
      <c r="I25" s="32">
        <f>IF(H25=0,0,VLOOKUP(A25,Zins!A:C,2))</f>
        <v>2.3483333333333332E-2</v>
      </c>
      <c r="J25" s="14">
        <f t="shared" si="5"/>
        <v>1309.683572862584</v>
      </c>
      <c r="K25" s="14">
        <f t="shared" si="6"/>
        <v>86579.602631713933</v>
      </c>
      <c r="L25" s="36">
        <f>IF(C25=1,VLOOKUP(K25,Steuer1!$A:$E,5),VLOOKUP(K25,Steuer2!$A:$E,5))</f>
        <v>22951.969999999998</v>
      </c>
      <c r="M25" s="14">
        <f t="shared" si="7"/>
        <v>63627.632631713932</v>
      </c>
      <c r="N25" s="34"/>
      <c r="O25" s="14">
        <f>Amo!O24</f>
        <v>-4927.7722497806599</v>
      </c>
      <c r="P25" s="14">
        <f t="shared" si="0"/>
        <v>80342.146809070691</v>
      </c>
      <c r="Q25" s="30">
        <f>DATA!C$18</f>
        <v>0</v>
      </c>
      <c r="R25" s="14">
        <f>IF(Q25=1,VLOOKUP(P25,Steuer1!$A:$E,5),VLOOKUP(P25,Steuer2!$A:$E,5))</f>
        <v>20445.89</v>
      </c>
      <c r="S25" s="14">
        <f>Amo!V24</f>
        <v>-14823.002698038286</v>
      </c>
      <c r="T25" s="14">
        <f t="shared" si="1"/>
        <v>50001.026360813063</v>
      </c>
      <c r="V25" s="14">
        <f t="shared" si="8"/>
        <v>2506.0799999999981</v>
      </c>
      <c r="W25" s="14">
        <f t="shared" si="9"/>
        <v>-13626.606270900869</v>
      </c>
      <c r="X25" s="14">
        <f>Amo!E24</f>
        <v>12695.230448257627</v>
      </c>
      <c r="Y25" s="14">
        <f>IF(A25=DATA!C$49,Amo!AC$36,0)</f>
        <v>0</v>
      </c>
      <c r="AB25" s="46">
        <f t="shared" si="10"/>
        <v>1574.7041773567562</v>
      </c>
    </row>
    <row r="26" spans="1:28">
      <c r="A26" s="15">
        <f t="shared" si="2"/>
        <v>2008</v>
      </c>
      <c r="B26" s="14">
        <f>B25*(1+DATA!C$16)</f>
        <v>86122.618249439853</v>
      </c>
      <c r="C26" s="30">
        <f>DATA!C$18</f>
        <v>0</v>
      </c>
      <c r="D26" s="14">
        <f>IF(C26=1,VLOOKUP(B26,Steuer1!$A:$E,5),VLOOKUP(B26,Steuer2!$A:$E,5))</f>
        <v>22951.969999999998</v>
      </c>
      <c r="E26" s="19">
        <f t="shared" si="3"/>
        <v>0.26650339326102962</v>
      </c>
      <c r="F26" s="14">
        <f t="shared" si="4"/>
        <v>63170.648249439851</v>
      </c>
      <c r="H26" s="14">
        <f t="shared" si="11"/>
        <v>57080.453176663177</v>
      </c>
      <c r="I26" s="32">
        <f>IF(H26=0,0,VLOOKUP(A26,Zins!A:C,2))</f>
        <v>2.5174999999999996E-2</v>
      </c>
      <c r="J26" s="14">
        <f t="shared" si="5"/>
        <v>1437.0004087224952</v>
      </c>
      <c r="K26" s="14">
        <f t="shared" si="6"/>
        <v>87559.618658162348</v>
      </c>
      <c r="L26" s="36">
        <f>IF(C26=1,VLOOKUP(K26,Steuer1!$A:$E,5),VLOOKUP(K26,Steuer2!$A:$E,5))</f>
        <v>23378.73</v>
      </c>
      <c r="M26" s="14">
        <f t="shared" si="7"/>
        <v>64180.888658162352</v>
      </c>
      <c r="N26" s="34"/>
      <c r="O26" s="14">
        <f>Amo!O25</f>
        <v>-4054.3755635090956</v>
      </c>
      <c r="P26" s="14">
        <f t="shared" si="0"/>
        <v>82068.24268593076</v>
      </c>
      <c r="Q26" s="30">
        <f>DATA!C$18</f>
        <v>0</v>
      </c>
      <c r="R26" s="14">
        <f>IF(Q26=1,VLOOKUP(P26,Steuer1!$A:$E,5),VLOOKUP(P26,Steuer2!$A:$E,5))</f>
        <v>21269.9</v>
      </c>
      <c r="S26" s="14">
        <f>Amo!V25</f>
        <v>-14794.579391685338</v>
      </c>
      <c r="T26" s="14">
        <f t="shared" si="1"/>
        <v>50058.138857754515</v>
      </c>
      <c r="V26" s="14">
        <f t="shared" si="8"/>
        <v>2108.8299999999981</v>
      </c>
      <c r="W26" s="14">
        <f t="shared" si="9"/>
        <v>-14122.749800407837</v>
      </c>
      <c r="X26" s="14">
        <f>Amo!E25</f>
        <v>13540.203828176242</v>
      </c>
      <c r="Y26" s="14">
        <f>IF(A26=DATA!C$49,Amo!AC$36,0)</f>
        <v>0</v>
      </c>
      <c r="AB26" s="46">
        <f t="shared" si="10"/>
        <v>1526.2840277684027</v>
      </c>
    </row>
    <row r="27" spans="1:28">
      <c r="A27" s="15">
        <f t="shared" si="2"/>
        <v>2009</v>
      </c>
      <c r="B27" s="14">
        <f>B26*(1+DATA!C$16)</f>
        <v>86983.844431934252</v>
      </c>
      <c r="C27" s="30">
        <f>DATA!C$18</f>
        <v>0</v>
      </c>
      <c r="D27" s="14">
        <f>IF(C27=1,VLOOKUP(B27,Steuer1!$A:$E,5),VLOOKUP(B27,Steuer2!$A:$E,5))</f>
        <v>22951.969999999998</v>
      </c>
      <c r="E27" s="19">
        <f t="shared" si="3"/>
        <v>0.26386474580299962</v>
      </c>
      <c r="F27" s="14">
        <f t="shared" si="4"/>
        <v>64031.874431934251</v>
      </c>
      <c r="H27" s="14">
        <f t="shared" si="11"/>
        <v>58517.453585385672</v>
      </c>
      <c r="I27" s="32">
        <f>IF(H27=0,0,VLOOKUP(A27,Zins!A:C,2))</f>
        <v>1.8166666666666664E-2</v>
      </c>
      <c r="J27" s="14">
        <f t="shared" si="5"/>
        <v>1063.0670734678395</v>
      </c>
      <c r="K27" s="14">
        <f t="shared" si="6"/>
        <v>88046.911505402095</v>
      </c>
      <c r="L27" s="36">
        <f>IF(C27=1,VLOOKUP(K27,Steuer1!$A:$E,5),VLOOKUP(K27,Steuer2!$A:$E,5))</f>
        <v>23807.760000000002</v>
      </c>
      <c r="M27" s="14">
        <f t="shared" si="7"/>
        <v>64239.151505402093</v>
      </c>
      <c r="N27" s="34"/>
      <c r="O27" s="14">
        <f>Amo!O26</f>
        <v>-3124.4546242955848</v>
      </c>
      <c r="P27" s="14">
        <f t="shared" si="0"/>
        <v>83859.389807638669</v>
      </c>
      <c r="Q27" s="30">
        <f>DATA!C$18</f>
        <v>0</v>
      </c>
      <c r="R27" s="14">
        <f>IF(Q27=1,VLOOKUP(P27,Steuer1!$A:$E,5),VLOOKUP(P27,Steuer2!$A:$E,5))</f>
        <v>21687.579999999998</v>
      </c>
      <c r="S27" s="14">
        <f>Amo!V26</f>
        <v>-14765.871852268858</v>
      </c>
      <c r="T27" s="14">
        <f t="shared" si="1"/>
        <v>50530.392579665393</v>
      </c>
      <c r="V27" s="14">
        <f t="shared" si="8"/>
        <v>2120.1800000000039</v>
      </c>
      <c r="W27" s="14">
        <f t="shared" si="9"/>
        <v>-13708.7589257367</v>
      </c>
      <c r="X27" s="14">
        <f>Amo!E26</f>
        <v>14441.417227973272</v>
      </c>
      <c r="Y27" s="14">
        <f>IF(A27=DATA!C$49,Amo!AC$36,0)</f>
        <v>0</v>
      </c>
      <c r="AB27" s="46">
        <f t="shared" si="10"/>
        <v>2852.8383022365761</v>
      </c>
    </row>
    <row r="28" spans="1:28">
      <c r="A28" s="15">
        <f t="shared" si="2"/>
        <v>2010</v>
      </c>
      <c r="B28" s="14">
        <f>B27*(1+DATA!C$16)</f>
        <v>87853.682876253602</v>
      </c>
      <c r="C28" s="30">
        <f>DATA!C$18</f>
        <v>0</v>
      </c>
      <c r="D28" s="14">
        <f>IF(C28=1,VLOOKUP(B28,Steuer1!$A:$E,5),VLOOKUP(B28,Steuer2!$A:$E,5))</f>
        <v>23378.73</v>
      </c>
      <c r="E28" s="19">
        <f t="shared" si="3"/>
        <v>0.26610984576400892</v>
      </c>
      <c r="F28" s="14">
        <f t="shared" si="4"/>
        <v>64474.952876253607</v>
      </c>
      <c r="H28" s="14">
        <f t="shared" si="11"/>
        <v>59580.520658853515</v>
      </c>
      <c r="I28" s="32">
        <f>IF(H28=0,0,VLOOKUP(A28,Zins!A:C,2))</f>
        <v>1.3541666666666667E-2</v>
      </c>
      <c r="J28" s="14">
        <f t="shared" si="5"/>
        <v>806.81955058864139</v>
      </c>
      <c r="K28" s="14">
        <f t="shared" si="6"/>
        <v>88660.502426842242</v>
      </c>
      <c r="L28" s="36">
        <f>IF(C28=1,VLOOKUP(K28,Steuer1!$A:$E,5),VLOOKUP(K28,Steuer2!$A:$E,5))</f>
        <v>23807.760000000002</v>
      </c>
      <c r="M28" s="14">
        <f t="shared" si="7"/>
        <v>64852.74242684224</v>
      </c>
      <c r="N28" s="34"/>
      <c r="O28" s="14">
        <f>Amo!O27</f>
        <v>-1443.3198354091746</v>
      </c>
      <c r="P28" s="14">
        <f t="shared" si="0"/>
        <v>86410.36304084443</v>
      </c>
      <c r="Q28" s="30">
        <f>DATA!C$18</f>
        <v>0</v>
      </c>
      <c r="R28" s="14">
        <f>IF(Q28=1,VLOOKUP(P28,Steuer1!$A:$E,5),VLOOKUP(P28,Steuer2!$A:$E,5))</f>
        <v>22951.969999999998</v>
      </c>
      <c r="S28" s="14">
        <f>Amo!V27</f>
        <v>-14736.877237458213</v>
      </c>
      <c r="T28" s="14">
        <f t="shared" si="1"/>
        <v>50164.83563879539</v>
      </c>
      <c r="V28" s="14">
        <f t="shared" si="8"/>
        <v>855.79000000000451</v>
      </c>
      <c r="W28" s="14">
        <f t="shared" si="9"/>
        <v>-14687.90678804685</v>
      </c>
      <c r="X28" s="14">
        <f>Amo!E27</f>
        <v>16093.557402049037</v>
      </c>
      <c r="Y28" s="14">
        <f>IF(A28=DATA!C$49,Amo!AC$36,0)</f>
        <v>-41957.941944675287</v>
      </c>
      <c r="AB28" s="46">
        <f t="shared" si="10"/>
        <v>-39696.501330673098</v>
      </c>
    </row>
    <row r="29" spans="1:28">
      <c r="A29" s="15">
        <f t="shared" si="2"/>
        <v>2011</v>
      </c>
      <c r="B29" s="14">
        <f>B28*(1+DATA!C$16)</f>
        <v>88732.219705016134</v>
      </c>
      <c r="C29" s="30">
        <f>DATA!C$18</f>
        <v>0</v>
      </c>
      <c r="D29" s="14">
        <f>IF(C29=1,VLOOKUP(B29,Steuer1!$A:$E,5),VLOOKUP(B29,Steuer2!$A:$E,5))</f>
        <v>23807.760000000002</v>
      </c>
      <c r="E29" s="19">
        <f t="shared" si="3"/>
        <v>0.26831020433329839</v>
      </c>
      <c r="F29" s="14">
        <f t="shared" si="4"/>
        <v>64924.459705016132</v>
      </c>
      <c r="H29" s="14">
        <f t="shared" si="11"/>
        <v>60387.340209442154</v>
      </c>
      <c r="I29" s="32">
        <f>IF(H29=0,0,VLOOKUP(A29,Zins!A:C,2))</f>
        <v>1.4150000000000001E-2</v>
      </c>
      <c r="J29" s="14">
        <f t="shared" si="5"/>
        <v>854.48086396360657</v>
      </c>
      <c r="K29" s="14">
        <f t="shared" si="6"/>
        <v>89586.700568979737</v>
      </c>
      <c r="L29" s="36">
        <f>IF(C29=1,VLOOKUP(K29,Steuer1!$A:$E,5),VLOOKUP(K29,Steuer2!$A:$E,5))</f>
        <v>24239.06</v>
      </c>
      <c r="M29" s="14">
        <f t="shared" si="7"/>
        <v>65347.640568979739</v>
      </c>
      <c r="N29" s="34"/>
      <c r="O29" s="14">
        <f>Amo!O28</f>
        <v>-787.99589151071496</v>
      </c>
      <c r="P29" s="14">
        <f t="shared" si="0"/>
        <v>87944.223813505421</v>
      </c>
      <c r="Q29" s="30">
        <f>DATA!C$18</f>
        <v>0</v>
      </c>
      <c r="R29" s="14">
        <f>IF(Q29=1,VLOOKUP(P29,Steuer1!$A:$E,5),VLOOKUP(P29,Steuer2!$A:$E,5))</f>
        <v>23378.73</v>
      </c>
      <c r="S29" s="14">
        <f>Amo!V28</f>
        <v>-14707.592676499458</v>
      </c>
      <c r="T29" s="14">
        <f t="shared" si="1"/>
        <v>50645.89702851668</v>
      </c>
      <c r="V29" s="14">
        <f t="shared" si="8"/>
        <v>860.33000000000175</v>
      </c>
      <c r="W29" s="14">
        <f t="shared" si="9"/>
        <v>-14701.74354046306</v>
      </c>
      <c r="X29" s="14">
        <f>Amo!E28</f>
        <v>16719.596784988746</v>
      </c>
      <c r="Y29" s="14">
        <f>IF(A29=DATA!C$49,Amo!AC$36,0)</f>
        <v>0</v>
      </c>
      <c r="AB29" s="46">
        <f t="shared" si="10"/>
        <v>2878.1832445256878</v>
      </c>
    </row>
    <row r="30" spans="1:28">
      <c r="A30" s="15">
        <f t="shared" si="2"/>
        <v>2012</v>
      </c>
      <c r="B30" s="14">
        <f>B29*(1+DATA!C$16)</f>
        <v>89619.541902066296</v>
      </c>
      <c r="C30" s="30">
        <f>DATA!C$18</f>
        <v>0</v>
      </c>
      <c r="D30" s="14">
        <f>IF(C30=1,VLOOKUP(B30,Steuer1!$A:$E,5),VLOOKUP(B30,Steuer2!$A:$E,5))</f>
        <v>24239.06</v>
      </c>
      <c r="E30" s="19">
        <f t="shared" si="3"/>
        <v>0.27046623409978776</v>
      </c>
      <c r="F30" s="14">
        <f t="shared" si="4"/>
        <v>65380.481902066298</v>
      </c>
      <c r="H30" s="14">
        <f t="shared" si="11"/>
        <v>61241.821073405757</v>
      </c>
      <c r="I30" s="32">
        <f>IF(H30=0,0,VLOOKUP(A30,Zins!A:C,2))</f>
        <v>1.2216666666666669E-2</v>
      </c>
      <c r="J30" s="14">
        <f t="shared" si="5"/>
        <v>748.17091411344052</v>
      </c>
      <c r="K30" s="14">
        <f t="shared" si="6"/>
        <v>90367.71281617973</v>
      </c>
      <c r="L30" s="36">
        <f>IF(C30=1,VLOOKUP(K30,Steuer1!$A:$E,5),VLOOKUP(K30,Steuer2!$A:$E,5))</f>
        <v>24674.9</v>
      </c>
      <c r="M30" s="14">
        <f t="shared" si="7"/>
        <v>65692.812816179736</v>
      </c>
      <c r="N30" s="34"/>
      <c r="O30" s="14">
        <f>Amo!O29</f>
        <v>-412.68193659778831</v>
      </c>
      <c r="P30" s="14">
        <f t="shared" si="0"/>
        <v>89206.859965468509</v>
      </c>
      <c r="Q30" s="30">
        <f>DATA!C$18</f>
        <v>0</v>
      </c>
      <c r="R30" s="14">
        <f>IF(Q30=1,VLOOKUP(P30,Steuer1!$A:$E,5),VLOOKUP(P30,Steuer2!$A:$E,5))</f>
        <v>24239.06</v>
      </c>
      <c r="S30" s="14">
        <f>Amo!V29</f>
        <v>2387.3180634022119</v>
      </c>
      <c r="T30" s="14">
        <f t="shared" si="1"/>
        <v>67767.799965468512</v>
      </c>
      <c r="V30" s="14">
        <f t="shared" si="8"/>
        <v>435.84000000000015</v>
      </c>
      <c r="W30" s="14">
        <f t="shared" si="9"/>
        <v>2074.987149288776</v>
      </c>
      <c r="X30" s="14">
        <f>Amo!E29</f>
        <v>0</v>
      </c>
      <c r="Y30" s="14">
        <f>IF(A30=DATA!C$49,Amo!AC$36,0)</f>
        <v>0</v>
      </c>
      <c r="AB30" s="46">
        <f t="shared" si="10"/>
        <v>2510.8271492887761</v>
      </c>
    </row>
    <row r="31" spans="1:28">
      <c r="A31" s="15">
        <f t="shared" si="2"/>
        <v>2013</v>
      </c>
      <c r="B31" s="14">
        <f>B30*(1+DATA!C$16)</f>
        <v>90515.737321086955</v>
      </c>
      <c r="C31" s="30">
        <f>DATA!C$18</f>
        <v>0</v>
      </c>
      <c r="D31" s="14">
        <f>IF(C31=1,VLOOKUP(B31,Steuer1!$A:$E,5),VLOOKUP(B31,Steuer2!$A:$E,5))</f>
        <v>24674.9</v>
      </c>
      <c r="E31" s="19">
        <f t="shared" si="3"/>
        <v>0.27260342488810091</v>
      </c>
      <c r="F31" s="14">
        <f t="shared" si="4"/>
        <v>65840.837321086961</v>
      </c>
      <c r="H31" s="14">
        <f t="shared" si="11"/>
        <v>61989.991987519199</v>
      </c>
      <c r="I31" s="32">
        <f>IF(H31=0,0,VLOOKUP(A31,Zins!A:C,2))</f>
        <v>8.8999999999999999E-3</v>
      </c>
      <c r="J31" s="14">
        <f t="shared" si="5"/>
        <v>551.71092868892083</v>
      </c>
      <c r="K31" s="14">
        <f t="shared" si="6"/>
        <v>91067.448249775873</v>
      </c>
      <c r="L31" s="36">
        <f>IF(C31=1,VLOOKUP(K31,Steuer1!$A:$E,5),VLOOKUP(K31,Steuer2!$A:$E,5))</f>
        <v>25110.739999999998</v>
      </c>
      <c r="M31" s="14">
        <f t="shared" si="7"/>
        <v>65956.708249775867</v>
      </c>
      <c r="N31" s="34"/>
      <c r="O31" s="14">
        <f>Amo!O30</f>
        <v>-382.80875596376632</v>
      </c>
      <c r="P31" s="14">
        <f t="shared" si="0"/>
        <v>90132.928565123191</v>
      </c>
      <c r="Q31" s="30">
        <f>DATA!C$18</f>
        <v>0</v>
      </c>
      <c r="R31" s="14">
        <f>IF(Q31=1,VLOOKUP(P31,Steuer1!$A:$E,5),VLOOKUP(P31,Steuer2!$A:$E,5))</f>
        <v>24674.9</v>
      </c>
      <c r="S31" s="14">
        <f>Amo!V30</f>
        <v>2417.1912440362339</v>
      </c>
      <c r="T31" s="14">
        <f t="shared" si="1"/>
        <v>68258.028565123197</v>
      </c>
      <c r="V31" s="14">
        <f t="shared" si="8"/>
        <v>435.83999999999651</v>
      </c>
      <c r="W31" s="14">
        <f t="shared" si="9"/>
        <v>2301.3203153473296</v>
      </c>
      <c r="X31" s="14">
        <f>Amo!E30</f>
        <v>0</v>
      </c>
      <c r="Y31" s="14">
        <f>IF(A31=DATA!C$49,Amo!AC$36,0)</f>
        <v>0</v>
      </c>
      <c r="AB31" s="46">
        <f t="shared" si="10"/>
        <v>2737.1603153473261</v>
      </c>
    </row>
    <row r="32" spans="1:28">
      <c r="A32" s="15">
        <f t="shared" si="2"/>
        <v>2014</v>
      </c>
      <c r="B32" s="14">
        <f>B31*(1+DATA!C$16)</f>
        <v>91420.894694297822</v>
      </c>
      <c r="C32" s="30">
        <f>DATA!C$18</f>
        <v>0</v>
      </c>
      <c r="D32" s="14">
        <f>IF(C32=1,VLOOKUP(B32,Steuer1!$A:$E,5),VLOOKUP(B32,Steuer2!$A:$E,5))</f>
        <v>25110.739999999998</v>
      </c>
      <c r="E32" s="19">
        <f t="shared" si="3"/>
        <v>0.27467178136866588</v>
      </c>
      <c r="F32" s="14">
        <f t="shared" si="4"/>
        <v>66310.154694297817</v>
      </c>
      <c r="H32" s="14">
        <f t="shared" si="11"/>
        <v>62541.702916208116</v>
      </c>
      <c r="I32" s="32">
        <f>IF(H32=0,0,VLOOKUP(A32,Zins!A:C,2))</f>
        <v>8.8999999999999999E-3</v>
      </c>
      <c r="J32" s="14">
        <f t="shared" si="5"/>
        <v>556.62115595425223</v>
      </c>
      <c r="K32" s="14">
        <f t="shared" si="6"/>
        <v>91977.515850252079</v>
      </c>
      <c r="L32" s="36">
        <f>IF(C32=1,VLOOKUP(K32,Steuer1!$A:$E,5),VLOOKUP(K32,Steuer2!$A:$E,5))</f>
        <v>25110.739999999998</v>
      </c>
      <c r="M32" s="14">
        <f t="shared" si="7"/>
        <v>66866.775850252074</v>
      </c>
      <c r="N32" s="34"/>
      <c r="O32" s="14">
        <f>Amo!O31</f>
        <v>-352.6368435234042</v>
      </c>
      <c r="P32" s="14">
        <f t="shared" si="0"/>
        <v>91068.257850774418</v>
      </c>
      <c r="Q32" s="30">
        <f>DATA!C$18</f>
        <v>0</v>
      </c>
      <c r="R32" s="14">
        <f>IF(Q32=1,VLOOKUP(P32,Steuer1!$A:$E,5),VLOOKUP(P32,Steuer2!$A:$E,5))</f>
        <v>25110.739999999998</v>
      </c>
      <c r="S32" s="14">
        <f>Amo!V31</f>
        <v>2447.3631564765956</v>
      </c>
      <c r="T32" s="14">
        <f t="shared" si="1"/>
        <v>68757.517850774413</v>
      </c>
      <c r="V32" s="14">
        <f t="shared" si="8"/>
        <v>0</v>
      </c>
      <c r="W32" s="14">
        <f t="shared" si="9"/>
        <v>1890.7420005223394</v>
      </c>
      <c r="X32" s="14">
        <f>Amo!E31</f>
        <v>0</v>
      </c>
      <c r="Y32" s="14">
        <f>IF(A32=DATA!C$49,Amo!AC$36,0)</f>
        <v>0</v>
      </c>
      <c r="AB32" s="46">
        <f t="shared" si="10"/>
        <v>1890.7420005223394</v>
      </c>
    </row>
    <row r="33" spans="1:28">
      <c r="A33" s="15">
        <f t="shared" si="2"/>
        <v>2015</v>
      </c>
      <c r="B33" s="14">
        <f>B32*(1+DATA!C$16)</f>
        <v>92335.103641240799</v>
      </c>
      <c r="C33" s="30">
        <f>DATA!C$18</f>
        <v>0</v>
      </c>
      <c r="D33" s="14">
        <f>IF(C33=1,VLOOKUP(B33,Steuer1!$A:$E,5),VLOOKUP(B33,Steuer2!$A:$E,5))</f>
        <v>25551.119999999999</v>
      </c>
      <c r="E33" s="19">
        <f t="shared" si="3"/>
        <v>0.27672162582149068</v>
      </c>
      <c r="F33" s="14">
        <f t="shared" si="4"/>
        <v>66783.983641240804</v>
      </c>
      <c r="H33" s="14">
        <f t="shared" si="11"/>
        <v>63098.324072162366</v>
      </c>
      <c r="I33" s="32">
        <f>IF(H33=0,0,VLOOKUP(A33,Zins!A:C,2))</f>
        <v>8.8999999999999999E-3</v>
      </c>
      <c r="J33" s="14">
        <f t="shared" si="5"/>
        <v>561.575084242245</v>
      </c>
      <c r="K33" s="14">
        <f t="shared" si="6"/>
        <v>92896.678725483041</v>
      </c>
      <c r="L33" s="36">
        <f>IF(C33=1,VLOOKUP(K33,Steuer1!$A:$E,5),VLOOKUP(K33,Steuer2!$A:$E,5))</f>
        <v>25551.119999999999</v>
      </c>
      <c r="M33" s="14">
        <f t="shared" si="7"/>
        <v>67345.558725483046</v>
      </c>
      <c r="N33" s="34"/>
      <c r="O33" s="14">
        <f>Amo!O32</f>
        <v>-322.16321195863861</v>
      </c>
      <c r="P33" s="14">
        <f t="shared" si="0"/>
        <v>92012.940429282156</v>
      </c>
      <c r="Q33" s="30">
        <f>DATA!C$18</f>
        <v>0</v>
      </c>
      <c r="R33" s="14">
        <f>IF(Q33=1,VLOOKUP(P33,Steuer1!$A:$E,5),VLOOKUP(P33,Steuer2!$A:$E,5))</f>
        <v>25551.119999999999</v>
      </c>
      <c r="S33" s="14">
        <f>Amo!V32</f>
        <v>2477.8367880413616</v>
      </c>
      <c r="T33" s="14">
        <f t="shared" si="1"/>
        <v>69261.820429282161</v>
      </c>
      <c r="V33" s="14">
        <f t="shared" si="8"/>
        <v>0</v>
      </c>
      <c r="W33" s="14">
        <f t="shared" si="9"/>
        <v>1916.2617037991149</v>
      </c>
      <c r="X33" s="14">
        <f>Amo!E32</f>
        <v>0</v>
      </c>
      <c r="Y33" s="14">
        <f>IF(A33=DATA!C$49,Amo!AC$36,0)</f>
        <v>0</v>
      </c>
      <c r="AB33" s="46">
        <f t="shared" si="10"/>
        <v>1916.2617037991149</v>
      </c>
    </row>
    <row r="34" spans="1:28">
      <c r="A34" s="15">
        <f t="shared" si="2"/>
        <v>2016</v>
      </c>
      <c r="B34" s="14">
        <f>B33*(1+DATA!C$16)</f>
        <v>93258.454677653208</v>
      </c>
      <c r="C34" s="30">
        <f>DATA!C$18</f>
        <v>0</v>
      </c>
      <c r="D34" s="14">
        <f>IF(C34=1,VLOOKUP(B34,Steuer1!$A:$E,5),VLOOKUP(B34,Steuer2!$A:$E,5))</f>
        <v>25993.77</v>
      </c>
      <c r="E34" s="19">
        <f t="shared" si="3"/>
        <v>0.27872829428545831</v>
      </c>
      <c r="F34" s="14">
        <f t="shared" si="4"/>
        <v>67264.684677653204</v>
      </c>
      <c r="H34" s="14">
        <f t="shared" si="11"/>
        <v>63659.899156404608</v>
      </c>
      <c r="I34" s="32">
        <f>IF(H34=0,0,VLOOKUP(A34,Zins!A:C,2))</f>
        <v>8.8999999999999999E-3</v>
      </c>
      <c r="J34" s="14">
        <f t="shared" si="5"/>
        <v>566.573102492001</v>
      </c>
      <c r="K34" s="14">
        <f t="shared" si="6"/>
        <v>93825.027780145203</v>
      </c>
      <c r="L34" s="36">
        <f>IF(C34=1,VLOOKUP(K34,Steuer1!$A:$E,5),VLOOKUP(K34,Steuer2!$A:$E,5))</f>
        <v>25993.77</v>
      </c>
      <c r="M34" s="14">
        <f t="shared" si="7"/>
        <v>67831.257780145199</v>
      </c>
      <c r="N34" s="34"/>
      <c r="O34" s="14">
        <f>Amo!O33</f>
        <v>-291.38484407822466</v>
      </c>
      <c r="P34" s="14">
        <f t="shared" si="0"/>
        <v>92967.069833574977</v>
      </c>
      <c r="Q34" s="30">
        <f>DATA!C$18</f>
        <v>0</v>
      </c>
      <c r="R34" s="14">
        <f>IF(Q34=1,VLOOKUP(P34,Steuer1!$A:$E,5),VLOOKUP(P34,Steuer2!$A:$E,5))</f>
        <v>25551.119999999999</v>
      </c>
      <c r="S34" s="14">
        <f>Amo!V33</f>
        <v>2508.6151559217751</v>
      </c>
      <c r="T34" s="14">
        <f t="shared" si="1"/>
        <v>70215.949833574981</v>
      </c>
      <c r="V34" s="14">
        <f t="shared" si="8"/>
        <v>442.65000000000146</v>
      </c>
      <c r="W34" s="14">
        <f t="shared" si="9"/>
        <v>2384.6920534297824</v>
      </c>
      <c r="X34" s="14">
        <f>Amo!E33</f>
        <v>0</v>
      </c>
      <c r="Y34" s="14">
        <f>IF(A34=DATA!C$49,Amo!AC$36,0)</f>
        <v>0</v>
      </c>
      <c r="AB34" s="46">
        <f t="shared" si="10"/>
        <v>2827.3420534297838</v>
      </c>
    </row>
    <row r="35" spans="1:28">
      <c r="A35" s="15">
        <f t="shared" si="2"/>
        <v>2017</v>
      </c>
      <c r="B35" s="14">
        <f>B34*(1+DATA!C$16)</f>
        <v>94191.03922442974</v>
      </c>
      <c r="C35" s="30">
        <f>DATA!C$18</f>
        <v>0</v>
      </c>
      <c r="D35" s="14">
        <f>IF(C35=1,VLOOKUP(B35,Steuer1!$A:$E,5),VLOOKUP(B35,Steuer2!$A:$E,5))</f>
        <v>26438.69</v>
      </c>
      <c r="E35" s="19">
        <f t="shared" si="3"/>
        <v>0.2806921997856327</v>
      </c>
      <c r="F35" s="14">
        <f t="shared" si="4"/>
        <v>67752.349224429738</v>
      </c>
      <c r="H35" s="14">
        <f t="shared" si="11"/>
        <v>64226.472258896611</v>
      </c>
      <c r="I35" s="32">
        <f>IF(H35=0,0,VLOOKUP(A35,Zins!A:C,2))</f>
        <v>8.8999999999999999E-3</v>
      </c>
      <c r="J35" s="14">
        <f t="shared" si="5"/>
        <v>571.61560310417985</v>
      </c>
      <c r="K35" s="14">
        <f t="shared" si="6"/>
        <v>94762.654827533916</v>
      </c>
      <c r="L35" s="36">
        <f>IF(C35=1,VLOOKUP(K35,Steuer1!$A:$E,5),VLOOKUP(K35,Steuer2!$A:$E,5))</f>
        <v>26438.69</v>
      </c>
      <c r="M35" s="14">
        <f t="shared" si="7"/>
        <v>68323.964827533913</v>
      </c>
      <c r="N35" s="34"/>
      <c r="O35" s="14">
        <f>Amo!O34</f>
        <v>-260.29869251900732</v>
      </c>
      <c r="P35" s="14">
        <f t="shared" si="0"/>
        <v>93930.740531910735</v>
      </c>
      <c r="Q35" s="30">
        <f>DATA!C$18</f>
        <v>0</v>
      </c>
      <c r="R35" s="14">
        <f>IF(Q35=1,VLOOKUP(P35,Steuer1!$A:$E,5),VLOOKUP(P35,Steuer2!$A:$E,5))</f>
        <v>25993.77</v>
      </c>
      <c r="S35" s="14">
        <f>Amo!V34</f>
        <v>2539.7013074809929</v>
      </c>
      <c r="T35" s="14">
        <f t="shared" si="1"/>
        <v>70736.970531910731</v>
      </c>
      <c r="V35" s="14">
        <f t="shared" si="8"/>
        <v>444.91999999999825</v>
      </c>
      <c r="W35" s="14">
        <f t="shared" si="9"/>
        <v>2413.0057043768174</v>
      </c>
      <c r="X35" s="14">
        <f>Amo!E34</f>
        <v>0</v>
      </c>
      <c r="Y35" s="14">
        <f>IF(A35=DATA!C$49,Amo!AC$36,0)</f>
        <v>0</v>
      </c>
      <c r="AB35" s="46">
        <f t="shared" si="10"/>
        <v>2857.9257043768157</v>
      </c>
    </row>
    <row r="36" spans="1:28">
      <c r="A36" s="15">
        <f t="shared" si="2"/>
        <v>2018</v>
      </c>
      <c r="B36" s="14">
        <f>B35*(1+DATA!C$16)</f>
        <v>95132.949616674043</v>
      </c>
      <c r="C36" s="30">
        <f>DATA!C$18</f>
        <v>0</v>
      </c>
      <c r="D36" s="14">
        <f>IF(C36=1,VLOOKUP(B36,Steuer1!$A:$E,5),VLOOKUP(B36,Steuer2!$A:$E,5))</f>
        <v>26885.88</v>
      </c>
      <c r="E36" s="19">
        <f t="shared" si="3"/>
        <v>0.28261375378702319</v>
      </c>
      <c r="F36" s="14">
        <f t="shared" si="4"/>
        <v>68247.069616674038</v>
      </c>
      <c r="H36" s="14">
        <f t="shared" si="11"/>
        <v>64798.087862000793</v>
      </c>
      <c r="I36" s="32">
        <f>IF(H36=0,0,VLOOKUP(A36,Zins!A:C,2))</f>
        <v>8.8999999999999999E-3</v>
      </c>
      <c r="J36" s="14">
        <f t="shared" si="5"/>
        <v>576.70298197180705</v>
      </c>
      <c r="K36" s="14">
        <f t="shared" si="6"/>
        <v>95709.652598645844</v>
      </c>
      <c r="L36" s="36">
        <f>IF(C36=1,VLOOKUP(K36,Steuer1!$A:$E,5),VLOOKUP(K36,Steuer2!$A:$E,5))</f>
        <v>26885.88</v>
      </c>
      <c r="M36" s="14">
        <f t="shared" si="7"/>
        <v>68823.772598645839</v>
      </c>
      <c r="N36" s="34"/>
      <c r="O36" s="14">
        <f>Amo!O35</f>
        <v>-228.90167944419727</v>
      </c>
      <c r="P36" s="14">
        <f t="shared" si="0"/>
        <v>94904.047937229843</v>
      </c>
      <c r="Q36" s="30">
        <f>DATA!C$18</f>
        <v>0</v>
      </c>
      <c r="R36" s="14">
        <f>IF(Q36=1,VLOOKUP(P36,Steuer1!$A:$E,5),VLOOKUP(P36,Steuer2!$A:$E,5))</f>
        <v>26438.69</v>
      </c>
      <c r="S36" s="14">
        <f>Amo!V35</f>
        <v>2571.0983205558032</v>
      </c>
      <c r="T36" s="14">
        <f t="shared" si="1"/>
        <v>71265.357937229841</v>
      </c>
      <c r="V36" s="14">
        <f t="shared" si="8"/>
        <v>447.19000000000233</v>
      </c>
      <c r="W36" s="14">
        <f t="shared" si="9"/>
        <v>2441.5853385840019</v>
      </c>
      <c r="X36" s="14">
        <f>Amo!E35</f>
        <v>0</v>
      </c>
      <c r="Y36" s="14">
        <f>IF(A36=DATA!C$49,Amo!AC$36,0)</f>
        <v>0</v>
      </c>
      <c r="AB36" s="46">
        <f t="shared" si="10"/>
        <v>2888.7753385840042</v>
      </c>
    </row>
    <row r="37" spans="1:28">
      <c r="A37" s="15">
        <f t="shared" si="2"/>
        <v>2019</v>
      </c>
      <c r="B37" s="14">
        <f>B36*(1+DATA!C$16)</f>
        <v>96084.279112840784</v>
      </c>
      <c r="C37" s="30">
        <f>DATA!C$18</f>
        <v>0</v>
      </c>
      <c r="D37" s="14">
        <f>IF(C37=1,VLOOKUP(B37,Steuer1!$A:$E,5),VLOOKUP(B37,Steuer2!$A:$E,5))</f>
        <v>27335.34</v>
      </c>
      <c r="E37" s="19">
        <f t="shared" si="3"/>
        <v>0.28449336616136284</v>
      </c>
      <c r="F37" s="14">
        <f t="shared" si="4"/>
        <v>68748.939112840788</v>
      </c>
      <c r="H37" s="14">
        <f t="shared" si="11"/>
        <v>65374.790843972602</v>
      </c>
      <c r="I37" s="32">
        <f>IF(H37=0,0,VLOOKUP(A37,Zins!A:C,2))</f>
        <v>8.8999999999999999E-3</v>
      </c>
      <c r="J37" s="14">
        <f t="shared" si="5"/>
        <v>581.83563851135614</v>
      </c>
      <c r="K37" s="14">
        <f t="shared" si="6"/>
        <v>96666.114751352143</v>
      </c>
      <c r="L37" s="36">
        <f>IF(C37=1,VLOOKUP(K37,Steuer1!$A:$E,5),VLOOKUP(K37,Steuer2!$A:$E,5))</f>
        <v>27335.34</v>
      </c>
      <c r="M37" s="14">
        <f t="shared" si="7"/>
        <v>69330.774751352146</v>
      </c>
      <c r="N37" s="34"/>
      <c r="O37" s="14">
        <f>Amo!O36</f>
        <v>-197.19069623863902</v>
      </c>
      <c r="P37" s="14">
        <f t="shared" si="0"/>
        <v>95887.088416602142</v>
      </c>
      <c r="Q37" s="30">
        <f>DATA!C$18</f>
        <v>0</v>
      </c>
      <c r="R37" s="14">
        <f>IF(Q37=1,VLOOKUP(P37,Steuer1!$A:$E,5),VLOOKUP(P37,Steuer2!$A:$E,5))</f>
        <v>26885.88</v>
      </c>
      <c r="S37" s="14">
        <f>Amo!V36</f>
        <v>2602.8093037613608</v>
      </c>
      <c r="T37" s="14">
        <f t="shared" si="1"/>
        <v>71801.208416602138</v>
      </c>
      <c r="V37" s="14">
        <f t="shared" si="8"/>
        <v>449.45999999999913</v>
      </c>
      <c r="W37" s="14">
        <f t="shared" si="9"/>
        <v>2470.4336652499915</v>
      </c>
      <c r="X37" s="14">
        <f>Amo!E36</f>
        <v>0</v>
      </c>
      <c r="Y37" s="14">
        <f>IF(A37=DATA!C$49,Amo!AC$36,0)</f>
        <v>0</v>
      </c>
      <c r="AB37" s="46">
        <f t="shared" si="10"/>
        <v>2919.8936652499906</v>
      </c>
    </row>
    <row r="38" spans="1:28">
      <c r="D38" s="25"/>
      <c r="E38" s="25"/>
      <c r="F38" s="25"/>
      <c r="H38" s="25"/>
      <c r="I38" s="25"/>
      <c r="J38" s="25"/>
      <c r="K38" s="25"/>
      <c r="L38" s="37"/>
      <c r="M38" s="25"/>
      <c r="N38" s="25"/>
      <c r="O38" s="25"/>
      <c r="P38" s="25"/>
      <c r="Q38" s="25"/>
      <c r="R38" s="25"/>
      <c r="S38" s="25"/>
      <c r="T38" s="25"/>
      <c r="V38" s="25"/>
      <c r="W38" s="25"/>
      <c r="X38" s="25"/>
      <c r="Y38" s="25"/>
    </row>
    <row r="39" spans="1:28">
      <c r="A39" t="s">
        <v>480</v>
      </c>
    </row>
    <row r="40" spans="1:28">
      <c r="D40" s="25"/>
      <c r="E40" s="25"/>
      <c r="F40" s="25"/>
      <c r="G40" s="25"/>
      <c r="H40" s="25"/>
      <c r="I40" s="25"/>
      <c r="J40" s="25"/>
      <c r="K40" s="25"/>
      <c r="L40" s="37"/>
      <c r="M40" s="25"/>
      <c r="N40" s="25"/>
      <c r="O40" s="25"/>
      <c r="P40" s="25"/>
      <c r="Q40" s="25"/>
      <c r="R40" s="25"/>
      <c r="S40" s="25"/>
      <c r="T40" s="25"/>
      <c r="V40" s="25"/>
      <c r="W40" s="25"/>
      <c r="X40" s="25"/>
      <c r="Y40" s="1"/>
      <c r="AB40" s="25"/>
    </row>
    <row r="41" spans="1:28">
      <c r="AB41" s="25"/>
    </row>
    <row r="42" spans="1:28">
      <c r="D42" s="25"/>
      <c r="E42" s="25"/>
      <c r="F42" s="25"/>
      <c r="G42" s="25"/>
      <c r="H42" s="25"/>
      <c r="I42" s="25"/>
      <c r="J42" s="25"/>
      <c r="K42" s="25"/>
      <c r="L42" s="37"/>
      <c r="M42" s="25"/>
      <c r="N42" s="25"/>
      <c r="O42" s="25"/>
      <c r="P42" s="25"/>
      <c r="Q42" s="25"/>
      <c r="R42" s="25"/>
      <c r="S42" s="25"/>
      <c r="T42" s="25"/>
      <c r="V42" s="25"/>
      <c r="W42" s="25"/>
      <c r="X42" s="25"/>
      <c r="Y42" s="25"/>
      <c r="AB42" s="25"/>
    </row>
    <row r="43" spans="1:28">
      <c r="D43" s="25"/>
      <c r="E43" s="25"/>
      <c r="F43" s="25"/>
      <c r="G43" s="25"/>
      <c r="H43" s="25"/>
      <c r="I43" s="25"/>
      <c r="J43" s="25"/>
      <c r="K43" s="25"/>
      <c r="L43" s="37"/>
      <c r="M43" s="25"/>
      <c r="N43" s="25"/>
      <c r="O43" s="25"/>
      <c r="P43" s="25"/>
      <c r="Q43" s="25"/>
      <c r="R43" s="25"/>
      <c r="S43" s="25"/>
      <c r="T43" s="25"/>
      <c r="V43" s="25"/>
      <c r="W43" s="25"/>
      <c r="X43" s="25"/>
      <c r="Y43" s="25"/>
      <c r="AB43" s="25"/>
    </row>
    <row r="44" spans="1:28" hidden="1">
      <c r="A44" s="15">
        <v>1</v>
      </c>
      <c r="B44" s="15">
        <v>2</v>
      </c>
      <c r="C44" s="15">
        <v>3</v>
      </c>
      <c r="D44" s="15">
        <v>4</v>
      </c>
      <c r="E44" s="15">
        <v>5</v>
      </c>
      <c r="F44" s="15">
        <v>6</v>
      </c>
      <c r="G44" s="15">
        <v>7</v>
      </c>
      <c r="H44" s="15">
        <v>8</v>
      </c>
      <c r="I44" s="15">
        <v>9</v>
      </c>
      <c r="J44" s="15">
        <v>10</v>
      </c>
      <c r="K44" s="15">
        <v>11</v>
      </c>
      <c r="L44" s="15">
        <v>12</v>
      </c>
      <c r="M44" s="15">
        <v>13</v>
      </c>
      <c r="N44" s="15">
        <v>14</v>
      </c>
      <c r="O44" s="15">
        <v>15</v>
      </c>
      <c r="P44" s="15">
        <v>16</v>
      </c>
      <c r="Q44" s="15">
        <v>17</v>
      </c>
      <c r="R44" s="15">
        <v>18</v>
      </c>
      <c r="S44" s="15">
        <v>19</v>
      </c>
      <c r="T44" s="15">
        <v>20</v>
      </c>
      <c r="U44" s="15">
        <v>21</v>
      </c>
      <c r="V44" s="15">
        <v>22</v>
      </c>
      <c r="W44" s="15">
        <v>23</v>
      </c>
      <c r="X44" s="15">
        <v>24</v>
      </c>
      <c r="Y44" s="15">
        <v>25</v>
      </c>
      <c r="AB44" s="25"/>
    </row>
    <row r="45" spans="1:28">
      <c r="D45" s="25"/>
      <c r="E45" s="25"/>
      <c r="F45" s="25"/>
      <c r="G45" s="25"/>
      <c r="H45" s="25"/>
      <c r="I45" s="25"/>
      <c r="J45" s="25"/>
      <c r="K45" s="25"/>
      <c r="L45" s="37"/>
      <c r="M45" s="25"/>
      <c r="N45" s="25"/>
      <c r="O45" s="25"/>
      <c r="P45" s="25"/>
      <c r="Q45" s="25"/>
      <c r="R45" s="25"/>
      <c r="S45" s="25"/>
      <c r="T45" s="25"/>
      <c r="V45" s="25"/>
      <c r="W45" s="25"/>
      <c r="X45" s="25"/>
      <c r="Y45" s="25"/>
      <c r="AB45" s="25"/>
    </row>
    <row r="46" spans="1:28">
      <c r="D46" s="25"/>
      <c r="E46" s="25"/>
      <c r="F46" s="25"/>
      <c r="G46" s="25"/>
      <c r="H46" s="25"/>
      <c r="I46" s="25"/>
      <c r="J46" s="25"/>
      <c r="K46" s="25"/>
      <c r="L46" s="37"/>
      <c r="M46" s="25"/>
      <c r="N46" s="25"/>
      <c r="O46" s="25"/>
      <c r="P46" s="25"/>
      <c r="Q46" s="25"/>
      <c r="R46" s="25"/>
      <c r="S46" s="25"/>
      <c r="T46" s="25"/>
      <c r="V46" s="25"/>
      <c r="W46" s="25"/>
      <c r="X46" s="25"/>
      <c r="Y46" s="25"/>
      <c r="AB46" s="25"/>
    </row>
    <row r="47" spans="1:28">
      <c r="D47" s="25"/>
      <c r="E47" s="25"/>
      <c r="F47" s="25"/>
      <c r="G47" s="25"/>
      <c r="H47" s="25"/>
      <c r="I47" s="25"/>
      <c r="J47" s="25"/>
      <c r="K47" s="25"/>
      <c r="L47" s="37"/>
      <c r="M47" s="25"/>
      <c r="N47" s="25"/>
      <c r="O47" s="25"/>
      <c r="P47" s="25"/>
      <c r="Q47" s="25"/>
      <c r="R47" s="25"/>
      <c r="S47" s="25"/>
      <c r="T47" s="25"/>
      <c r="V47" s="25"/>
      <c r="W47" s="25"/>
      <c r="X47" s="25"/>
      <c r="Y47" s="25"/>
      <c r="AB47" s="25"/>
    </row>
    <row r="48" spans="1:28">
      <c r="D48" s="25"/>
      <c r="E48" s="25"/>
      <c r="F48" s="25"/>
      <c r="G48" s="25"/>
      <c r="H48" s="25"/>
      <c r="I48" s="25"/>
      <c r="J48" s="25"/>
      <c r="K48" s="25"/>
      <c r="L48" s="37"/>
      <c r="M48" s="25"/>
      <c r="N48" s="25"/>
      <c r="O48" s="25"/>
      <c r="P48" s="25"/>
      <c r="Q48" s="25"/>
      <c r="R48" s="25"/>
      <c r="S48" s="25"/>
      <c r="T48" s="25"/>
      <c r="V48" s="25"/>
      <c r="W48" s="25"/>
      <c r="X48" s="25"/>
      <c r="Y48" s="25"/>
      <c r="AB48" s="25"/>
    </row>
    <row r="49" spans="4:28">
      <c r="D49" s="25"/>
      <c r="E49" s="25"/>
      <c r="F49" s="25"/>
      <c r="G49" s="25"/>
      <c r="H49" s="25"/>
      <c r="I49" s="25"/>
      <c r="J49" s="25"/>
      <c r="K49" s="25"/>
      <c r="L49" s="37"/>
      <c r="M49" s="25"/>
      <c r="N49" s="25"/>
      <c r="O49" s="25"/>
      <c r="P49" s="25"/>
      <c r="Q49" s="25"/>
      <c r="R49" s="25"/>
      <c r="S49" s="25"/>
      <c r="T49" s="25"/>
      <c r="V49" s="25"/>
      <c r="W49" s="25"/>
      <c r="X49" s="25"/>
      <c r="Y49" s="25"/>
      <c r="AB49" s="25"/>
    </row>
    <row r="50" spans="4:28">
      <c r="D50" s="25"/>
      <c r="E50" s="25"/>
      <c r="F50" s="25"/>
      <c r="G50" s="25"/>
      <c r="H50" s="25"/>
      <c r="I50" s="25"/>
      <c r="J50" s="25"/>
      <c r="K50" s="25"/>
      <c r="L50" s="37"/>
      <c r="M50" s="25"/>
      <c r="N50" s="25"/>
      <c r="O50" s="25"/>
      <c r="P50" s="25"/>
      <c r="Q50" s="25"/>
      <c r="R50" s="25"/>
      <c r="S50" s="25"/>
      <c r="T50" s="25"/>
      <c r="V50" s="25"/>
      <c r="W50" s="25"/>
      <c r="X50" s="25"/>
      <c r="Y50" s="25"/>
      <c r="AB50" s="25"/>
    </row>
    <row r="51" spans="4:28">
      <c r="D51" s="25"/>
      <c r="E51" s="25"/>
      <c r="F51" s="25"/>
      <c r="G51" s="25"/>
      <c r="H51" s="25"/>
      <c r="I51" s="25"/>
      <c r="J51" s="25"/>
      <c r="K51" s="25"/>
      <c r="L51" s="37"/>
      <c r="M51" s="25"/>
      <c r="N51" s="25"/>
      <c r="O51" s="25"/>
      <c r="P51" s="25"/>
      <c r="Q51" s="25"/>
      <c r="R51" s="25"/>
      <c r="S51" s="25"/>
      <c r="T51" s="25"/>
      <c r="V51" s="25"/>
      <c r="W51" s="25"/>
      <c r="X51" s="25"/>
      <c r="Y51" s="25"/>
      <c r="AB51" s="25"/>
    </row>
    <row r="52" spans="4:28">
      <c r="D52" s="25"/>
      <c r="E52" s="25"/>
      <c r="F52" s="25"/>
      <c r="G52" s="25"/>
      <c r="H52" s="25"/>
      <c r="I52" s="25"/>
      <c r="J52" s="25"/>
      <c r="K52" s="25"/>
      <c r="L52" s="37"/>
      <c r="M52" s="25"/>
      <c r="N52" s="25"/>
      <c r="O52" s="25"/>
      <c r="P52" s="25"/>
      <c r="Q52" s="25"/>
      <c r="R52" s="25"/>
      <c r="S52" s="25"/>
      <c r="T52" s="25"/>
      <c r="V52" s="25"/>
      <c r="W52" s="25"/>
      <c r="X52" s="25"/>
      <c r="Y52" s="25"/>
      <c r="AB52" s="25"/>
    </row>
    <row r="53" spans="4:28">
      <c r="D53" s="25"/>
      <c r="E53" s="25"/>
      <c r="F53" s="25"/>
      <c r="G53" s="25"/>
      <c r="H53" s="25"/>
      <c r="I53" s="25"/>
      <c r="J53" s="25"/>
      <c r="K53" s="25"/>
      <c r="L53" s="37"/>
      <c r="M53" s="25"/>
      <c r="N53" s="25"/>
      <c r="O53" s="25"/>
      <c r="P53" s="25"/>
      <c r="Q53" s="25"/>
      <c r="R53" s="25"/>
      <c r="S53" s="25"/>
      <c r="T53" s="25"/>
      <c r="V53" s="25"/>
      <c r="W53" s="25"/>
      <c r="X53" s="25"/>
      <c r="Y53" s="25"/>
      <c r="AB53" s="25"/>
    </row>
    <row r="54" spans="4:28">
      <c r="D54" s="25"/>
      <c r="E54" s="25"/>
      <c r="F54" s="25"/>
      <c r="G54" s="25"/>
      <c r="H54" s="25"/>
      <c r="I54" s="25"/>
      <c r="J54" s="25"/>
      <c r="K54" s="25"/>
      <c r="L54" s="37"/>
      <c r="M54" s="25"/>
      <c r="N54" s="25"/>
      <c r="O54" s="25"/>
      <c r="P54" s="25"/>
      <c r="Q54" s="25"/>
      <c r="R54" s="25"/>
      <c r="S54" s="25"/>
      <c r="T54" s="25"/>
      <c r="V54" s="25"/>
      <c r="W54" s="25"/>
      <c r="X54" s="25"/>
      <c r="Y54" s="25"/>
      <c r="AB54" s="25"/>
    </row>
    <row r="55" spans="4:28">
      <c r="D55" s="25"/>
      <c r="E55" s="25"/>
      <c r="F55" s="25"/>
      <c r="G55" s="25"/>
      <c r="H55" s="25"/>
      <c r="I55" s="25"/>
      <c r="J55" s="25"/>
      <c r="K55" s="25"/>
      <c r="L55" s="37"/>
      <c r="M55" s="25"/>
      <c r="N55" s="25"/>
      <c r="O55" s="25"/>
      <c r="P55" s="25"/>
      <c r="Q55" s="25"/>
      <c r="R55" s="25"/>
      <c r="S55" s="25"/>
      <c r="T55" s="25"/>
      <c r="V55" s="25"/>
      <c r="W55" s="25"/>
      <c r="X55" s="25"/>
      <c r="Y55" s="25"/>
      <c r="AB55" s="25"/>
    </row>
    <row r="56" spans="4:28">
      <c r="D56" s="25"/>
      <c r="E56" s="25"/>
      <c r="F56" s="25"/>
      <c r="G56" s="25"/>
      <c r="H56" s="25"/>
      <c r="I56" s="25"/>
      <c r="J56" s="25"/>
      <c r="K56" s="25"/>
      <c r="L56" s="37"/>
      <c r="M56" s="25"/>
      <c r="N56" s="25"/>
      <c r="O56" s="25"/>
      <c r="P56" s="25"/>
      <c r="Q56" s="25"/>
      <c r="R56" s="25"/>
      <c r="S56" s="25"/>
      <c r="T56" s="25"/>
      <c r="V56" s="25"/>
      <c r="W56" s="25"/>
      <c r="X56" s="25"/>
      <c r="Y56" s="25"/>
      <c r="AB56" s="25"/>
    </row>
    <row r="57" spans="4:28">
      <c r="D57" s="25"/>
      <c r="E57" s="25"/>
      <c r="F57" s="25"/>
      <c r="G57" s="25"/>
      <c r="H57" s="25"/>
      <c r="I57" s="25"/>
      <c r="J57" s="25"/>
      <c r="K57" s="25"/>
      <c r="L57" s="37"/>
      <c r="M57" s="25"/>
      <c r="N57" s="25"/>
      <c r="O57" s="25"/>
      <c r="P57" s="25"/>
      <c r="Q57" s="25"/>
      <c r="R57" s="25"/>
      <c r="S57" s="25"/>
      <c r="T57" s="25"/>
      <c r="V57" s="25"/>
      <c r="W57" s="25"/>
      <c r="X57" s="25"/>
      <c r="Y57" s="25"/>
      <c r="AB57" s="25"/>
    </row>
    <row r="58" spans="4:28">
      <c r="D58" s="25"/>
      <c r="E58" s="25"/>
      <c r="F58" s="25"/>
      <c r="G58" s="25"/>
      <c r="H58" s="25"/>
      <c r="I58" s="25"/>
      <c r="J58" s="25"/>
      <c r="K58" s="25"/>
      <c r="L58" s="37"/>
      <c r="M58" s="25"/>
      <c r="N58" s="25"/>
      <c r="O58" s="25"/>
      <c r="P58" s="25"/>
      <c r="Q58" s="25"/>
      <c r="R58" s="25"/>
      <c r="S58" s="25"/>
      <c r="T58" s="25"/>
      <c r="V58" s="25"/>
      <c r="W58" s="25"/>
      <c r="X58" s="25"/>
      <c r="Y58" s="25"/>
      <c r="AB58" s="25"/>
    </row>
    <row r="59" spans="4:28">
      <c r="D59" s="25"/>
      <c r="E59" s="25"/>
      <c r="F59" s="25"/>
      <c r="G59" s="25"/>
      <c r="H59" s="25"/>
      <c r="I59" s="25"/>
      <c r="J59" s="25"/>
      <c r="K59" s="25"/>
      <c r="L59" s="37"/>
      <c r="M59" s="25"/>
      <c r="N59" s="25"/>
      <c r="O59" s="25"/>
      <c r="P59" s="25"/>
      <c r="Q59" s="25"/>
      <c r="R59" s="25"/>
      <c r="S59" s="25"/>
      <c r="T59" s="25"/>
      <c r="V59" s="25"/>
      <c r="W59" s="25"/>
      <c r="X59" s="25"/>
      <c r="Y59" s="25"/>
      <c r="AB59" s="25"/>
    </row>
    <row r="60" spans="4:28">
      <c r="D60" s="25"/>
      <c r="E60" s="25"/>
      <c r="F60" s="25"/>
      <c r="G60" s="25"/>
      <c r="H60" s="25"/>
      <c r="I60" s="25"/>
      <c r="J60" s="25"/>
      <c r="K60" s="25"/>
      <c r="L60" s="37"/>
      <c r="M60" s="25"/>
      <c r="N60" s="25"/>
      <c r="O60" s="25"/>
      <c r="P60" s="25"/>
      <c r="Q60" s="25"/>
      <c r="R60" s="25"/>
      <c r="S60" s="25"/>
      <c r="T60" s="25"/>
      <c r="V60" s="25"/>
      <c r="W60" s="25"/>
      <c r="X60" s="25"/>
      <c r="Y60" s="25"/>
      <c r="AB60" s="25"/>
    </row>
    <row r="61" spans="4:28">
      <c r="D61" s="25"/>
      <c r="E61" s="25"/>
      <c r="F61" s="25"/>
      <c r="G61" s="25"/>
      <c r="H61" s="25"/>
      <c r="I61" s="25"/>
      <c r="J61" s="25"/>
      <c r="K61" s="25"/>
      <c r="L61" s="37"/>
      <c r="M61" s="25"/>
      <c r="N61" s="25"/>
      <c r="O61" s="25"/>
      <c r="P61" s="25"/>
      <c r="Q61" s="25"/>
      <c r="R61" s="25"/>
      <c r="S61" s="25"/>
      <c r="T61" s="25"/>
      <c r="V61" s="25"/>
      <c r="W61" s="25"/>
      <c r="X61" s="25"/>
      <c r="Y61" s="25"/>
      <c r="AB61" s="25"/>
    </row>
    <row r="62" spans="4:28">
      <c r="D62" s="25"/>
      <c r="E62" s="25"/>
      <c r="F62" s="25"/>
      <c r="G62" s="25"/>
      <c r="H62" s="25"/>
      <c r="I62" s="25"/>
      <c r="J62" s="25"/>
      <c r="K62" s="25"/>
      <c r="L62" s="37"/>
      <c r="M62" s="25"/>
      <c r="N62" s="25"/>
      <c r="O62" s="25"/>
      <c r="P62" s="25"/>
      <c r="Q62" s="25"/>
      <c r="R62" s="25"/>
      <c r="S62" s="25"/>
      <c r="T62" s="25"/>
      <c r="V62" s="25"/>
      <c r="W62" s="25"/>
      <c r="X62" s="25"/>
      <c r="Y62" s="25"/>
      <c r="AB62" s="25"/>
    </row>
    <row r="63" spans="4:28">
      <c r="D63" s="25"/>
      <c r="E63" s="25"/>
      <c r="F63" s="25"/>
      <c r="G63" s="25"/>
      <c r="H63" s="25"/>
      <c r="I63" s="25"/>
      <c r="J63" s="25"/>
      <c r="K63" s="25"/>
      <c r="L63" s="37"/>
      <c r="M63" s="25"/>
      <c r="N63" s="25"/>
      <c r="O63" s="25"/>
      <c r="P63" s="25"/>
      <c r="Q63" s="25"/>
      <c r="R63" s="25"/>
      <c r="S63" s="25"/>
      <c r="T63" s="25"/>
      <c r="V63" s="25"/>
      <c r="W63" s="25"/>
      <c r="X63" s="25"/>
      <c r="Y63" s="25"/>
      <c r="AB63" s="25"/>
    </row>
    <row r="64" spans="4:28">
      <c r="D64" s="25"/>
      <c r="E64" s="25"/>
      <c r="F64" s="25"/>
      <c r="G64" s="25"/>
      <c r="H64" s="25"/>
      <c r="I64" s="25"/>
      <c r="J64" s="25"/>
      <c r="K64" s="25"/>
      <c r="L64" s="37"/>
      <c r="M64" s="25"/>
      <c r="N64" s="25"/>
      <c r="O64" s="25"/>
      <c r="P64" s="25"/>
      <c r="Q64" s="25"/>
      <c r="R64" s="25"/>
      <c r="S64" s="25"/>
      <c r="T64" s="25"/>
      <c r="V64" s="25"/>
      <c r="W64" s="25"/>
      <c r="X64" s="25"/>
      <c r="Y64" s="25"/>
      <c r="AB64" s="25"/>
    </row>
    <row r="65" spans="4:28">
      <c r="D65" s="25"/>
      <c r="E65" s="25"/>
      <c r="F65" s="25"/>
      <c r="G65" s="25"/>
      <c r="H65" s="25"/>
      <c r="I65" s="25"/>
      <c r="J65" s="25"/>
      <c r="K65" s="25"/>
      <c r="L65" s="37"/>
      <c r="M65" s="25"/>
      <c r="N65" s="25"/>
      <c r="O65" s="25"/>
      <c r="P65" s="25"/>
      <c r="Q65" s="25"/>
      <c r="R65" s="25"/>
      <c r="S65" s="25"/>
      <c r="T65" s="25"/>
      <c r="V65" s="25"/>
      <c r="W65" s="25"/>
      <c r="X65" s="25"/>
      <c r="Y65" s="25"/>
      <c r="AB65" s="25"/>
    </row>
  </sheetData>
  <hyperlinks>
    <hyperlink ref="AD1" location="Navigation!A1" display="=Navigation!$A$1"/>
  </hyperlinks>
  <pageMargins left="0.7" right="0.7" top="0.78740157499999996" bottom="0.78740157499999996" header="0.3" footer="0.3"/>
  <pageSetup paperSize="9" scale="47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66"/>
  <sheetViews>
    <sheetView showGridLines="0" zoomScale="80" zoomScaleNormal="80" workbookViewId="0">
      <selection activeCell="A2" sqref="A2"/>
    </sheetView>
  </sheetViews>
  <sheetFormatPr baseColWidth="10" defaultRowHeight="14"/>
  <cols>
    <col min="1" max="1" width="13.453125" customWidth="1"/>
    <col min="3" max="3" width="4.08984375" customWidth="1"/>
    <col min="4" max="4" width="12.1796875" customWidth="1"/>
    <col min="5" max="5" width="6.54296875" customWidth="1"/>
    <col min="6" max="6" width="12.1796875" customWidth="1"/>
    <col min="7" max="7" width="7.54296875" customWidth="1"/>
    <col min="8" max="8" width="12.1796875" customWidth="1"/>
    <col min="9" max="9" width="8.1796875" customWidth="1"/>
    <col min="10" max="10" width="10.1796875" customWidth="1"/>
    <col min="11" max="11" width="12.1796875" customWidth="1"/>
    <col min="12" max="12" width="12.1796875" style="31" customWidth="1"/>
    <col min="13" max="13" width="12.1796875" customWidth="1"/>
    <col min="14" max="14" width="4.90625" customWidth="1"/>
    <col min="15" max="16" width="12.1796875" customWidth="1"/>
    <col min="17" max="17" width="3.90625" customWidth="1"/>
    <col min="18" max="19" width="12.1796875" customWidth="1"/>
    <col min="20" max="20" width="13.36328125" customWidth="1"/>
    <col min="21" max="21" width="3.453125" customWidth="1"/>
    <col min="22" max="23" width="13.36328125" customWidth="1"/>
    <col min="24" max="24" width="1.453125" customWidth="1"/>
    <col min="25" max="26" width="13.36328125" customWidth="1"/>
    <col min="27" max="27" width="3.36328125" customWidth="1"/>
    <col min="28" max="28" width="13.36328125" customWidth="1"/>
    <col min="30" max="30" width="5.453125" hidden="1" customWidth="1"/>
    <col min="31" max="31" width="24.453125" customWidth="1"/>
  </cols>
  <sheetData>
    <row r="1" spans="1:31" ht="29.5" thickBot="1">
      <c r="A1" s="55" t="s">
        <v>558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8"/>
      <c r="AE1" s="92" t="str">
        <f>Navigation!$A$1</f>
        <v>Death &amp; Taxes</v>
      </c>
    </row>
    <row r="3" spans="1:31">
      <c r="B3" s="38" t="s">
        <v>310</v>
      </c>
      <c r="C3" s="39"/>
      <c r="D3" s="39"/>
      <c r="E3" s="39"/>
      <c r="F3" s="40"/>
      <c r="H3" s="50" t="s">
        <v>325</v>
      </c>
      <c r="I3" s="51"/>
      <c r="J3" s="51"/>
      <c r="K3" s="51"/>
      <c r="L3" s="52"/>
      <c r="M3" s="53"/>
      <c r="O3" s="47" t="s">
        <v>326</v>
      </c>
      <c r="P3" s="48"/>
      <c r="Q3" s="48"/>
      <c r="R3" s="48"/>
      <c r="S3" s="48"/>
      <c r="T3" s="49"/>
      <c r="V3" s="41" t="s">
        <v>328</v>
      </c>
      <c r="W3" s="42"/>
      <c r="X3" s="42"/>
      <c r="Y3" s="43"/>
      <c r="Z3" s="43"/>
      <c r="AA3" s="43"/>
      <c r="AB3" s="44"/>
    </row>
    <row r="5" spans="1:31">
      <c r="A5" s="15" t="s">
        <v>464</v>
      </c>
      <c r="B5" s="14">
        <f>SUM(B8:B38)</f>
        <v>1673221.9705016145</v>
      </c>
      <c r="D5" s="14">
        <f>SUM(D8:D38)</f>
        <v>422621.79000000004</v>
      </c>
      <c r="E5" s="14"/>
      <c r="F5" s="14">
        <f>SUM(F8:F38)</f>
        <v>1250600.1805016145</v>
      </c>
      <c r="J5" s="14">
        <f>SUM(J8:J38)</f>
        <v>20387.340209442147</v>
      </c>
      <c r="K5" s="14">
        <f>SUM(K8:K38)</f>
        <v>1693609.3107110569</v>
      </c>
      <c r="L5" s="36">
        <f>SUM(L8:L38)</f>
        <v>431231.9</v>
      </c>
      <c r="M5" s="14">
        <f>SUM(M8:M38)</f>
        <v>1262377.4107110568</v>
      </c>
      <c r="N5" s="34"/>
      <c r="O5" s="14">
        <f>SUM(O8:O38)</f>
        <v>-222885.76332290037</v>
      </c>
      <c r="P5" s="14">
        <f>SUM(P8:P38)</f>
        <v>1450336.2071787142</v>
      </c>
      <c r="Q5" s="25"/>
      <c r="R5" s="14">
        <f>SUM(R8:R38)</f>
        <v>337896.31</v>
      </c>
      <c r="S5" s="14">
        <f>SUM(S8:S38)</f>
        <v>-355197.93431661284</v>
      </c>
      <c r="T5" s="14">
        <f>SUM(T8:T38)</f>
        <v>980127.7261850019</v>
      </c>
      <c r="V5" s="14">
        <f>SUM(V8:V38)</f>
        <v>93335.590000000011</v>
      </c>
      <c r="W5" s="14">
        <f>SUM(W8:W38)</f>
        <v>-282249.684526055</v>
      </c>
      <c r="Y5" s="14">
        <f>SUM(Y8:Y38)</f>
        <v>-24981.386408336642</v>
      </c>
      <c r="Z5" s="14">
        <f>SUM(Z8:Z38)</f>
        <v>120000</v>
      </c>
      <c r="AB5" s="46">
        <f>SUM(AB8:AB38)</f>
        <v>-93895.480934391599</v>
      </c>
    </row>
    <row r="6" spans="1:31" ht="4.25" customHeight="1"/>
    <row r="7" spans="1:31" ht="70">
      <c r="B7" s="29" t="s">
        <v>311</v>
      </c>
      <c r="C7" s="68" t="s">
        <v>482</v>
      </c>
      <c r="D7" s="29" t="s">
        <v>312</v>
      </c>
      <c r="E7" s="29"/>
      <c r="F7" s="29" t="s">
        <v>313</v>
      </c>
      <c r="H7" s="29" t="s">
        <v>324</v>
      </c>
      <c r="I7" s="29" t="s">
        <v>303</v>
      </c>
      <c r="J7" s="29" t="s">
        <v>306</v>
      </c>
      <c r="K7" s="29" t="s">
        <v>281</v>
      </c>
      <c r="L7" s="35" t="s">
        <v>312</v>
      </c>
      <c r="M7" s="29" t="s">
        <v>313</v>
      </c>
      <c r="N7" s="33"/>
      <c r="O7" s="29" t="s">
        <v>314</v>
      </c>
      <c r="P7" s="29" t="s">
        <v>281</v>
      </c>
      <c r="Q7" s="68" t="s">
        <v>482</v>
      </c>
      <c r="R7" s="29" t="s">
        <v>315</v>
      </c>
      <c r="S7" s="29" t="s">
        <v>323</v>
      </c>
      <c r="T7" s="29" t="s">
        <v>316</v>
      </c>
      <c r="V7" s="29" t="s">
        <v>318</v>
      </c>
      <c r="W7" s="29" t="s">
        <v>319</v>
      </c>
      <c r="Y7" s="29" t="s">
        <v>330</v>
      </c>
      <c r="Z7" s="29" t="s">
        <v>327</v>
      </c>
      <c r="AB7" s="45" t="s">
        <v>329</v>
      </c>
    </row>
    <row r="8" spans="1:31">
      <c r="A8" s="28">
        <f>Entwicklung30Jahre!A8*AD8</f>
        <v>1990</v>
      </c>
      <c r="B8" s="14">
        <f>Entwicklung30Jahre!B8*$AD8</f>
        <v>72000</v>
      </c>
      <c r="C8" s="30">
        <f>DATA!C$18</f>
        <v>0</v>
      </c>
      <c r="D8" s="14">
        <f>Entwicklung30Jahre!D8*$AD8</f>
        <v>17249.73</v>
      </c>
      <c r="E8" s="19">
        <f>IF(B8=0,0,D8/B8)</f>
        <v>0.23957958333333332</v>
      </c>
      <c r="F8" s="14">
        <f>B8-D8</f>
        <v>54750.270000000004</v>
      </c>
      <c r="H8" s="14">
        <f>Entwicklung30Jahre!H8*$AD8</f>
        <v>40000</v>
      </c>
      <c r="I8" s="32">
        <f>IF(H8=0,0,VLOOKUP(A8,Zins!A:C,2))</f>
        <v>2.8091666666666661E-2</v>
      </c>
      <c r="J8" s="14">
        <f>I8*H8</f>
        <v>1123.6666666666665</v>
      </c>
      <c r="K8" s="14">
        <f>B8+J8</f>
        <v>73123.666666666672</v>
      </c>
      <c r="L8" s="14">
        <f>Entwicklung30Jahre!L8*$AD8</f>
        <v>17640.170000000002</v>
      </c>
      <c r="M8" s="14">
        <f>K8-L8</f>
        <v>55483.496666666673</v>
      </c>
      <c r="N8" s="34"/>
      <c r="O8" s="14">
        <f>Entwicklung30Jahre!O8*$AD8</f>
        <v>-16465.333333333336</v>
      </c>
      <c r="P8" s="14">
        <f t="shared" ref="P8:P37" si="0">B8+O8</f>
        <v>55534.666666666664</v>
      </c>
      <c r="Q8" s="30">
        <f>DATA!C$18</f>
        <v>0</v>
      </c>
      <c r="R8" s="14">
        <f>Entwicklung30Jahre!R8*$AD8</f>
        <v>11011.77</v>
      </c>
      <c r="S8" s="14">
        <f>Entwicklung30Jahre!S8*$AD8</f>
        <v>-55265.333333333328</v>
      </c>
      <c r="T8" s="14">
        <f t="shared" ref="T8:T37" si="1">B8-R8+S8</f>
        <v>5722.8966666666674</v>
      </c>
      <c r="V8" s="14">
        <f>L8-R8</f>
        <v>6628.4000000000015</v>
      </c>
      <c r="W8" s="14">
        <f>T8-M8</f>
        <v>-49760.600000000006</v>
      </c>
      <c r="Y8" s="14">
        <f>IF(A$39=A8,Amo!B$38,0)</f>
        <v>0</v>
      </c>
      <c r="Z8" s="14">
        <f>IF(A8=A$39,DATA!C$51,0)</f>
        <v>0</v>
      </c>
      <c r="AB8" s="46">
        <f>SUM(V8:Z8)</f>
        <v>-43132.200000000004</v>
      </c>
      <c r="AD8" s="28">
        <f>IF(A$39&gt;=Entwicklung30Jahre!A8,1,0)</f>
        <v>1</v>
      </c>
    </row>
    <row r="9" spans="1:31">
      <c r="A9" s="28">
        <f>Entwicklung30Jahre!A9*AD9</f>
        <v>1991</v>
      </c>
      <c r="B9" s="14">
        <f>Entwicklung30Jahre!B9*AD9</f>
        <v>72720</v>
      </c>
      <c r="C9" s="30">
        <f>DATA!C$18</f>
        <v>0</v>
      </c>
      <c r="D9" s="14">
        <f>Entwicklung30Jahre!D9*$AD9</f>
        <v>17249.73</v>
      </c>
      <c r="E9" s="19">
        <f t="shared" ref="E9:E37" si="2">IF(B9=0,0,D9/B9)</f>
        <v>0.23720750825082507</v>
      </c>
      <c r="F9" s="14">
        <f t="shared" ref="F9:F37" si="3">B9-D9</f>
        <v>55470.270000000004</v>
      </c>
      <c r="H9" s="14">
        <f>Entwicklung30Jahre!H9*$AD9</f>
        <v>41123.666666666664</v>
      </c>
      <c r="I9" s="32">
        <f>IF(H9=0,0,VLOOKUP(A9,Zins!A:C,2))</f>
        <v>2.8249999999999997E-2</v>
      </c>
      <c r="J9" s="14">
        <f t="shared" ref="J9:J37" si="4">I9*H9</f>
        <v>1161.7435833333332</v>
      </c>
      <c r="K9" s="14">
        <f t="shared" ref="K9:K37" si="5">B9+J9</f>
        <v>73881.743583333329</v>
      </c>
      <c r="L9" s="14">
        <f>Entwicklung30Jahre!L9*$AD9</f>
        <v>17640.170000000002</v>
      </c>
      <c r="M9" s="14">
        <f t="shared" ref="M9:M37" si="6">K9-L9</f>
        <v>56241.573583333331</v>
      </c>
      <c r="N9" s="34"/>
      <c r="O9" s="14">
        <f>Entwicklung30Jahre!O9*$AD9</f>
        <v>-16286.68</v>
      </c>
      <c r="P9" s="14">
        <f t="shared" si="0"/>
        <v>56433.32</v>
      </c>
      <c r="Q9" s="30">
        <f>DATA!C$18</f>
        <v>0</v>
      </c>
      <c r="R9" s="14">
        <f>Entwicklung30Jahre!R9*$AD9</f>
        <v>11359.08</v>
      </c>
      <c r="S9" s="14">
        <f>Entwicklung30Jahre!S9*$AD9</f>
        <v>-15241.333333333332</v>
      </c>
      <c r="T9" s="14">
        <f t="shared" si="1"/>
        <v>46119.58666666667</v>
      </c>
      <c r="V9" s="14">
        <f t="shared" ref="V9:V37" si="7">L9-R9</f>
        <v>6281.090000000002</v>
      </c>
      <c r="W9" s="14">
        <f t="shared" ref="W9:W37" si="8">T9-M9</f>
        <v>-10121.986916666661</v>
      </c>
      <c r="Y9" s="14">
        <f>IF(A$39=A9,Amo!B$38,0)</f>
        <v>0</v>
      </c>
      <c r="Z9" s="14">
        <f>IF(A9=A$39,DATA!C$51,0)</f>
        <v>0</v>
      </c>
      <c r="AB9" s="46">
        <f t="shared" ref="AB9:AB37" si="9">SUM(V9:Z9)</f>
        <v>-3840.8969166666593</v>
      </c>
      <c r="AD9" s="28">
        <f>IF(A$39&gt;=Entwicklung30Jahre!A9,1,0)</f>
        <v>1</v>
      </c>
    </row>
    <row r="10" spans="1:31">
      <c r="A10" s="28">
        <f>Entwicklung30Jahre!A10*AD10</f>
        <v>1992</v>
      </c>
      <c r="B10" s="14">
        <f>Entwicklung30Jahre!B10*AD10</f>
        <v>73447.199999999997</v>
      </c>
      <c r="C10" s="30">
        <f>DATA!C$18</f>
        <v>0</v>
      </c>
      <c r="D10" s="14">
        <f>Entwicklung30Jahre!D10*$AD10</f>
        <v>17640.170000000002</v>
      </c>
      <c r="E10" s="19">
        <f t="shared" si="2"/>
        <v>0.24017484669259009</v>
      </c>
      <c r="F10" s="14">
        <f t="shared" si="3"/>
        <v>55807.03</v>
      </c>
      <c r="H10" s="14">
        <f>Entwicklung30Jahre!H10*$AD10</f>
        <v>42285.410250000001</v>
      </c>
      <c r="I10" s="32">
        <f>IF(H10=0,0,VLOOKUP(A10,Zins!A:C,2))</f>
        <v>2.8125000000000001E-2</v>
      </c>
      <c r="J10" s="14">
        <f t="shared" si="4"/>
        <v>1189.2771632812501</v>
      </c>
      <c r="K10" s="14">
        <f t="shared" si="5"/>
        <v>74636.477163281248</v>
      </c>
      <c r="L10" s="14">
        <f>Entwicklung30Jahre!L10*$AD10</f>
        <v>18032.88</v>
      </c>
      <c r="M10" s="14">
        <f t="shared" si="6"/>
        <v>56603.597163281243</v>
      </c>
      <c r="N10" s="34"/>
      <c r="O10" s="14">
        <f>Entwicklung30Jahre!O10*$AD10</f>
        <v>-16092.838133222223</v>
      </c>
      <c r="P10" s="14">
        <f t="shared" si="0"/>
        <v>57354.361866777777</v>
      </c>
      <c r="Q10" s="30">
        <f>DATA!C$18</f>
        <v>0</v>
      </c>
      <c r="R10" s="14">
        <f>Entwicklung30Jahre!R10*$AD10</f>
        <v>11706.390000000001</v>
      </c>
      <c r="S10" s="14">
        <f>Entwicklung30Jahre!S10*$AD10</f>
        <v>-15217.093333333332</v>
      </c>
      <c r="T10" s="14">
        <f t="shared" si="1"/>
        <v>46523.716666666667</v>
      </c>
      <c r="V10" s="14">
        <f t="shared" si="7"/>
        <v>6326.49</v>
      </c>
      <c r="W10" s="14">
        <f t="shared" si="8"/>
        <v>-10079.880496614576</v>
      </c>
      <c r="Y10" s="14">
        <f>IF(A$39=A10,Amo!B$38,0)</f>
        <v>0</v>
      </c>
      <c r="Z10" s="14">
        <f>IF(A10=A$39,DATA!C$51,0)</f>
        <v>0</v>
      </c>
      <c r="AB10" s="46">
        <f t="shared" si="9"/>
        <v>-3753.3904966145765</v>
      </c>
      <c r="AD10" s="28">
        <f>IF(A$39&gt;=Entwicklung30Jahre!A10,1,0)</f>
        <v>1</v>
      </c>
    </row>
    <row r="11" spans="1:31">
      <c r="A11" s="28">
        <f>Entwicklung30Jahre!A11*AD11</f>
        <v>1993</v>
      </c>
      <c r="B11" s="14">
        <f>Entwicklung30Jahre!B11*AD11</f>
        <v>74181.671999999991</v>
      </c>
      <c r="C11" s="30">
        <f>DATA!C$18</f>
        <v>0</v>
      </c>
      <c r="D11" s="14">
        <f>Entwicklung30Jahre!D11*$AD11</f>
        <v>18032.88</v>
      </c>
      <c r="E11" s="19">
        <f t="shared" si="2"/>
        <v>0.24309077314946478</v>
      </c>
      <c r="F11" s="14">
        <f t="shared" si="3"/>
        <v>56148.791999999987</v>
      </c>
      <c r="H11" s="14">
        <f>Entwicklung30Jahre!H11*$AD11</f>
        <v>43474.687413281252</v>
      </c>
      <c r="I11" s="32">
        <f>IF(H11=0,0,VLOOKUP(A11,Zins!A:C,2))</f>
        <v>2.5400000000000006E-2</v>
      </c>
      <c r="J11" s="14">
        <f t="shared" si="4"/>
        <v>1104.257060297344</v>
      </c>
      <c r="K11" s="14">
        <f t="shared" si="5"/>
        <v>75285.929060297334</v>
      </c>
      <c r="L11" s="14">
        <f>Entwicklung30Jahre!L11*$AD11</f>
        <v>18430.13</v>
      </c>
      <c r="M11" s="14">
        <f t="shared" si="6"/>
        <v>56855.79906029733</v>
      </c>
      <c r="N11" s="34"/>
      <c r="O11" s="14">
        <f>Entwicklung30Jahre!O11*$AD11</f>
        <v>-15882.360432671481</v>
      </c>
      <c r="P11" s="14">
        <f t="shared" si="0"/>
        <v>58299.311567328506</v>
      </c>
      <c r="Q11" s="30">
        <f>DATA!C$18</f>
        <v>0</v>
      </c>
      <c r="R11" s="14">
        <f>Entwicklung30Jahre!R11*$AD11</f>
        <v>12058.24</v>
      </c>
      <c r="S11" s="14">
        <f>Entwicklung30Jahre!S11*$AD11</f>
        <v>-15192.61093333333</v>
      </c>
      <c r="T11" s="14">
        <f t="shared" si="1"/>
        <v>46930.821066666664</v>
      </c>
      <c r="V11" s="14">
        <f t="shared" si="7"/>
        <v>6371.8900000000012</v>
      </c>
      <c r="W11" s="14">
        <f t="shared" si="8"/>
        <v>-9924.9779936306659</v>
      </c>
      <c r="Y11" s="14">
        <f>IF(A$39=A11,Amo!B$38,0)</f>
        <v>0</v>
      </c>
      <c r="Z11" s="14">
        <f>IF(A11=A$39,DATA!C$51,0)</f>
        <v>0</v>
      </c>
      <c r="AB11" s="46">
        <f t="shared" si="9"/>
        <v>-3553.0879936306646</v>
      </c>
      <c r="AD11" s="28">
        <f>IF(A$39&gt;=Entwicklung30Jahre!A11,1,0)</f>
        <v>1</v>
      </c>
    </row>
    <row r="12" spans="1:31">
      <c r="A12" s="28">
        <f>Entwicklung30Jahre!A12*AD12</f>
        <v>1994</v>
      </c>
      <c r="B12" s="14">
        <f>Entwicklung30Jahre!B12*AD12</f>
        <v>74923.488719999994</v>
      </c>
      <c r="C12" s="30">
        <f>DATA!C$18</f>
        <v>0</v>
      </c>
      <c r="D12" s="14">
        <f>Entwicklung30Jahre!D12*$AD12</f>
        <v>18032.88</v>
      </c>
      <c r="E12" s="19">
        <f t="shared" si="2"/>
        <v>0.24068393381135125</v>
      </c>
      <c r="F12" s="14">
        <f t="shared" si="3"/>
        <v>56890.608719999989</v>
      </c>
      <c r="H12" s="14">
        <f>Entwicklung30Jahre!H12*$AD12</f>
        <v>44578.944473578595</v>
      </c>
      <c r="I12" s="32">
        <f>IF(H12=0,0,VLOOKUP(A12,Zins!A:C,2))</f>
        <v>2.0950000000000003E-2</v>
      </c>
      <c r="J12" s="14">
        <f t="shared" si="4"/>
        <v>933.92888672147171</v>
      </c>
      <c r="K12" s="14">
        <f t="shared" si="5"/>
        <v>75857.417606721472</v>
      </c>
      <c r="L12" s="14">
        <f>Entwicklung30Jahre!L12*$AD12</f>
        <v>18430.13</v>
      </c>
      <c r="M12" s="14">
        <f t="shared" si="6"/>
        <v>57427.287606721467</v>
      </c>
      <c r="N12" s="34"/>
      <c r="O12" s="14">
        <f>Entwicklung30Jahre!O12*$AD12</f>
        <v>-15653.65991236168</v>
      </c>
      <c r="P12" s="14">
        <f t="shared" si="0"/>
        <v>59269.828807638318</v>
      </c>
      <c r="Q12" s="30">
        <f>DATA!C$18</f>
        <v>0</v>
      </c>
      <c r="R12" s="14">
        <f>Entwicklung30Jahre!R12*$AD12</f>
        <v>12412.359999999999</v>
      </c>
      <c r="S12" s="14">
        <f>Entwicklung30Jahre!S12*$AD12</f>
        <v>-15167.883709333331</v>
      </c>
      <c r="T12" s="14">
        <f t="shared" si="1"/>
        <v>47343.245010666666</v>
      </c>
      <c r="V12" s="14">
        <f t="shared" si="7"/>
        <v>6017.7700000000023</v>
      </c>
      <c r="W12" s="14">
        <f t="shared" si="8"/>
        <v>-10084.042596054802</v>
      </c>
      <c r="Y12" s="14">
        <f>IF(A$39=A12,Amo!B$38,0)</f>
        <v>0</v>
      </c>
      <c r="Z12" s="14">
        <f>IF(A12=A$39,DATA!C$51,0)</f>
        <v>0</v>
      </c>
      <c r="AB12" s="46">
        <f t="shared" si="9"/>
        <v>-4066.2725960547996</v>
      </c>
      <c r="AD12" s="28">
        <f>IF(A$39&gt;=Entwicklung30Jahre!A12,1,0)</f>
        <v>1</v>
      </c>
    </row>
    <row r="13" spans="1:31">
      <c r="A13" s="28">
        <f>Entwicklung30Jahre!A13*AD13</f>
        <v>1995</v>
      </c>
      <c r="B13" s="14">
        <f>Entwicklung30Jahre!B13*AD13</f>
        <v>75672.723607199994</v>
      </c>
      <c r="C13" s="30">
        <f>DATA!C$18</f>
        <v>0</v>
      </c>
      <c r="D13" s="14">
        <f>Entwicklung30Jahre!D13*$AD13</f>
        <v>18430.13</v>
      </c>
      <c r="E13" s="19">
        <f t="shared" si="2"/>
        <v>0.24355050434905237</v>
      </c>
      <c r="F13" s="14">
        <f t="shared" si="3"/>
        <v>57242.593607199989</v>
      </c>
      <c r="H13" s="14">
        <f>Entwicklung30Jahre!H13*$AD13</f>
        <v>45512.873360300066</v>
      </c>
      <c r="I13" s="32">
        <f>IF(H13=0,0,VLOOKUP(A13,Zins!A:C,2))</f>
        <v>2.040833333333333E-2</v>
      </c>
      <c r="J13" s="14">
        <f t="shared" si="4"/>
        <v>928.84189049479039</v>
      </c>
      <c r="K13" s="14">
        <f t="shared" si="5"/>
        <v>76601.565497694784</v>
      </c>
      <c r="L13" s="14">
        <f>Entwicklung30Jahre!L13*$AD13</f>
        <v>18827.38</v>
      </c>
      <c r="M13" s="14">
        <f t="shared" si="6"/>
        <v>57774.18549769478</v>
      </c>
      <c r="N13" s="34"/>
      <c r="O13" s="14">
        <f>Entwicklung30Jahre!O13*$AD13</f>
        <v>-15404.99640094606</v>
      </c>
      <c r="P13" s="14">
        <f t="shared" si="0"/>
        <v>60267.727206253934</v>
      </c>
      <c r="Q13" s="30">
        <f>DATA!C$18</f>
        <v>0</v>
      </c>
      <c r="R13" s="14">
        <f>Entwicklung30Jahre!R13*$AD13</f>
        <v>12768.75</v>
      </c>
      <c r="S13" s="14">
        <f>Entwicklung30Jahre!S13*$AD13</f>
        <v>-15142.909213093331</v>
      </c>
      <c r="T13" s="14">
        <f t="shared" si="1"/>
        <v>47761.064394106666</v>
      </c>
      <c r="V13" s="14">
        <f t="shared" si="7"/>
        <v>6058.630000000001</v>
      </c>
      <c r="W13" s="14">
        <f t="shared" si="8"/>
        <v>-10013.121103588113</v>
      </c>
      <c r="Y13" s="14">
        <f>IF(A$39=A13,Amo!B$38,0)</f>
        <v>0</v>
      </c>
      <c r="Z13" s="14">
        <f>IF(A13=A$39,DATA!C$51,0)</f>
        <v>0</v>
      </c>
      <c r="AB13" s="46">
        <f t="shared" si="9"/>
        <v>-3954.4911035881123</v>
      </c>
      <c r="AD13" s="28">
        <f>IF(A$39&gt;=Entwicklung30Jahre!A13,1,0)</f>
        <v>1</v>
      </c>
    </row>
    <row r="14" spans="1:31">
      <c r="A14" s="28">
        <f>Entwicklung30Jahre!A14*AD14</f>
        <v>1996</v>
      </c>
      <c r="B14" s="14">
        <f>Entwicklung30Jahre!B14*AD14</f>
        <v>76429.450843271989</v>
      </c>
      <c r="C14" s="30">
        <f>DATA!C$18</f>
        <v>0</v>
      </c>
      <c r="D14" s="14">
        <f>Entwicklung30Jahre!D14*$AD14</f>
        <v>18827.38</v>
      </c>
      <c r="E14" s="19">
        <f t="shared" si="2"/>
        <v>0.24633671696278264</v>
      </c>
      <c r="F14" s="14">
        <f t="shared" si="3"/>
        <v>57602.070843271984</v>
      </c>
      <c r="H14" s="14">
        <f>Entwicklung30Jahre!H14*$AD14</f>
        <v>46441.715250794856</v>
      </c>
      <c r="I14" s="32">
        <f>IF(H14=0,0,VLOOKUP(A14,Zins!A:C,2))</f>
        <v>1.9924999999999998E-2</v>
      </c>
      <c r="J14" s="14">
        <f t="shared" si="4"/>
        <v>925.35117637208737</v>
      </c>
      <c r="K14" s="14">
        <f t="shared" si="5"/>
        <v>77354.802019644078</v>
      </c>
      <c r="L14" s="14">
        <f>Entwicklung30Jahre!L14*$AD14</f>
        <v>19229.170000000002</v>
      </c>
      <c r="M14" s="14">
        <f t="shared" si="6"/>
        <v>58125.632019644079</v>
      </c>
      <c r="N14" s="34"/>
      <c r="O14" s="14">
        <f>Entwicklung30Jahre!O14*$AD14</f>
        <v>-15134.461737176191</v>
      </c>
      <c r="P14" s="14">
        <f t="shared" si="0"/>
        <v>61294.989106095796</v>
      </c>
      <c r="Q14" s="30">
        <f>DATA!C$18</f>
        <v>0</v>
      </c>
      <c r="R14" s="14">
        <f>Entwicklung30Jahre!R14*$AD14</f>
        <v>13127.41</v>
      </c>
      <c r="S14" s="14">
        <f>Entwicklung30Jahre!S14*$AD14</f>
        <v>-15117.684971890931</v>
      </c>
      <c r="T14" s="14">
        <f t="shared" si="1"/>
        <v>48184.355871381056</v>
      </c>
      <c r="V14" s="14">
        <f t="shared" si="7"/>
        <v>6101.760000000002</v>
      </c>
      <c r="W14" s="14">
        <f t="shared" si="8"/>
        <v>-9941.2761482630231</v>
      </c>
      <c r="Y14" s="14">
        <f>IF(A$39=A14,Amo!B$38,0)</f>
        <v>0</v>
      </c>
      <c r="Z14" s="14">
        <f>IF(A14=A$39,DATA!C$51,0)</f>
        <v>0</v>
      </c>
      <c r="AB14" s="46">
        <f t="shared" si="9"/>
        <v>-3839.516148263021</v>
      </c>
      <c r="AD14" s="28">
        <f>IF(A$39&gt;=Entwicklung30Jahre!A14,1,0)</f>
        <v>1</v>
      </c>
    </row>
    <row r="15" spans="1:31">
      <c r="A15" s="28">
        <f>Entwicklung30Jahre!A15*AD15</f>
        <v>1997</v>
      </c>
      <c r="B15" s="14">
        <f>Entwicklung30Jahre!B15*AD15</f>
        <v>77193.745351704711</v>
      </c>
      <c r="C15" s="30">
        <f>DATA!C$18</f>
        <v>0</v>
      </c>
      <c r="D15" s="14">
        <f>Entwicklung30Jahre!D15*$AD15</f>
        <v>19229.170000000002</v>
      </c>
      <c r="E15" s="19">
        <f t="shared" si="2"/>
        <v>0.24910269494490014</v>
      </c>
      <c r="F15" s="14">
        <f t="shared" si="3"/>
        <v>57964.575351704712</v>
      </c>
      <c r="H15" s="14">
        <f>Entwicklung30Jahre!H15*$AD15</f>
        <v>47367.066427166945</v>
      </c>
      <c r="I15" s="32">
        <f>IF(H15=0,0,VLOOKUP(A15,Zins!A:C,2))</f>
        <v>1.7100000000000001E-2</v>
      </c>
      <c r="J15" s="14">
        <f t="shared" si="4"/>
        <v>809.97683590455483</v>
      </c>
      <c r="K15" s="14">
        <f t="shared" si="5"/>
        <v>78003.722187609266</v>
      </c>
      <c r="L15" s="14">
        <f>Entwicklung30Jahre!L15*$AD15</f>
        <v>19630.96</v>
      </c>
      <c r="M15" s="14">
        <f t="shared" si="6"/>
        <v>58372.762187609267</v>
      </c>
      <c r="N15" s="34"/>
      <c r="O15" s="14">
        <f>Entwicklung30Jahre!O15*$AD15</f>
        <v>-14839.963534399631</v>
      </c>
      <c r="P15" s="14">
        <f t="shared" si="0"/>
        <v>62353.781817305076</v>
      </c>
      <c r="Q15" s="30">
        <f>DATA!C$18</f>
        <v>0</v>
      </c>
      <c r="R15" s="14">
        <f>Entwicklung30Jahre!R15*$AD15</f>
        <v>13490.609999999999</v>
      </c>
      <c r="S15" s="14">
        <f>Entwicklung30Jahre!S15*$AD15</f>
        <v>-15092.208488276508</v>
      </c>
      <c r="T15" s="14">
        <f t="shared" si="1"/>
        <v>48610.926863428205</v>
      </c>
      <c r="V15" s="14">
        <f t="shared" si="7"/>
        <v>6140.35</v>
      </c>
      <c r="W15" s="14">
        <f t="shared" si="8"/>
        <v>-9761.8353241810619</v>
      </c>
      <c r="Y15" s="14">
        <f>IF(A$39=A15,Amo!B$38,0)</f>
        <v>0</v>
      </c>
      <c r="Z15" s="14">
        <f>IF(A15=A$39,DATA!C$51,0)</f>
        <v>0</v>
      </c>
      <c r="AB15" s="46">
        <f t="shared" si="9"/>
        <v>-3621.4853241810615</v>
      </c>
      <c r="AD15" s="28">
        <f>IF(A$39&gt;=Entwicklung30Jahre!A15,1,0)</f>
        <v>1</v>
      </c>
    </row>
    <row r="16" spans="1:31">
      <c r="A16" s="28">
        <f>Entwicklung30Jahre!A16*AD16</f>
        <v>1998</v>
      </c>
      <c r="B16" s="14">
        <f>Entwicklung30Jahre!B16*AD16</f>
        <v>77965.682805221761</v>
      </c>
      <c r="C16" s="30">
        <f>DATA!C$18</f>
        <v>0</v>
      </c>
      <c r="D16" s="14">
        <f>Entwicklung30Jahre!D16*$AD16</f>
        <v>19229.170000000002</v>
      </c>
      <c r="E16" s="19">
        <f t="shared" si="2"/>
        <v>0.24663633162861398</v>
      </c>
      <c r="F16" s="14">
        <f t="shared" si="3"/>
        <v>58736.512805221762</v>
      </c>
      <c r="H16" s="14">
        <f>Entwicklung30Jahre!H16*$AD16</f>
        <v>48177.0432630715</v>
      </c>
      <c r="I16" s="32">
        <f>IF(H16=0,0,VLOOKUP(A16,Zins!A:C,2))</f>
        <v>1.5608333333333337E-2</v>
      </c>
      <c r="J16" s="14">
        <f t="shared" si="4"/>
        <v>751.96335026444115</v>
      </c>
      <c r="K16" s="14">
        <f t="shared" si="5"/>
        <v>78717.646155486203</v>
      </c>
      <c r="L16" s="14">
        <f>Entwicklung30Jahre!L16*$AD16</f>
        <v>19630.96</v>
      </c>
      <c r="M16" s="14">
        <f t="shared" si="6"/>
        <v>59086.686155486204</v>
      </c>
      <c r="N16" s="34"/>
      <c r="O16" s="14">
        <f>Entwicklung30Jahre!O16*$AD16</f>
        <v>-14519.207375782247</v>
      </c>
      <c r="P16" s="14">
        <f t="shared" si="0"/>
        <v>63446.47542943951</v>
      </c>
      <c r="Q16" s="30">
        <f>DATA!C$18</f>
        <v>0</v>
      </c>
      <c r="R16" s="14">
        <f>Entwicklung30Jahre!R16*$AD16</f>
        <v>13853.81</v>
      </c>
      <c r="S16" s="14">
        <f>Entwicklung30Jahre!S16*$AD16</f>
        <v>-15066.477239825937</v>
      </c>
      <c r="T16" s="14">
        <f t="shared" si="1"/>
        <v>49045.395565395826</v>
      </c>
      <c r="V16" s="14">
        <f t="shared" si="7"/>
        <v>5777.15</v>
      </c>
      <c r="W16" s="14">
        <f t="shared" si="8"/>
        <v>-10041.290590090379</v>
      </c>
      <c r="Y16" s="14">
        <f>IF(A$39=A16,Amo!B$38,0)</f>
        <v>0</v>
      </c>
      <c r="Z16" s="14">
        <f>IF(A16=A$39,DATA!C$51,0)</f>
        <v>0</v>
      </c>
      <c r="AB16" s="46">
        <f t="shared" si="9"/>
        <v>-4264.1405900903792</v>
      </c>
      <c r="AD16" s="28">
        <f>IF(A$39&gt;=Entwicklung30Jahre!A16,1,0)</f>
        <v>1</v>
      </c>
    </row>
    <row r="17" spans="1:30">
      <c r="A17" s="28">
        <f>Entwicklung30Jahre!A17*AD17</f>
        <v>1999</v>
      </c>
      <c r="B17" s="14">
        <f>Entwicklung30Jahre!B17*AD17</f>
        <v>78745.339633273979</v>
      </c>
      <c r="C17" s="30">
        <f>DATA!C$18</f>
        <v>0</v>
      </c>
      <c r="D17" s="14">
        <f>Entwicklung30Jahre!D17*$AD17</f>
        <v>19630.96</v>
      </c>
      <c r="E17" s="19">
        <f t="shared" si="2"/>
        <v>0.2492967849452884</v>
      </c>
      <c r="F17" s="14">
        <f t="shared" si="3"/>
        <v>59114.37963327398</v>
      </c>
      <c r="H17" s="14">
        <f>Entwicklung30Jahre!H17*$AD17</f>
        <v>48929.006613335943</v>
      </c>
      <c r="I17" s="32">
        <f>IF(H17=0,0,VLOOKUP(A17,Zins!A:C,2))</f>
        <v>1.3058333333333333E-2</v>
      </c>
      <c r="J17" s="14">
        <f t="shared" si="4"/>
        <v>638.93127802581182</v>
      </c>
      <c r="K17" s="14">
        <f t="shared" si="5"/>
        <v>79384.270911299798</v>
      </c>
      <c r="L17" s="14">
        <f>Entwicklung30Jahre!L17*$AD17</f>
        <v>20037.29</v>
      </c>
      <c r="M17" s="14">
        <f t="shared" si="6"/>
        <v>59346.980911299797</v>
      </c>
      <c r="N17" s="34"/>
      <c r="O17" s="14">
        <f>Entwicklung30Jahre!O17*$AD17</f>
        <v>-14169.677288571816</v>
      </c>
      <c r="P17" s="14">
        <f t="shared" si="0"/>
        <v>64575.662344702163</v>
      </c>
      <c r="Q17" s="30">
        <f>DATA!C$18</f>
        <v>0</v>
      </c>
      <c r="R17" s="14">
        <f>Entwicklung30Jahre!R17*$AD17</f>
        <v>14221.55</v>
      </c>
      <c r="S17" s="14">
        <f>Entwicklung30Jahre!S17*$AD17</f>
        <v>-15040.488678890866</v>
      </c>
      <c r="T17" s="14">
        <f t="shared" si="1"/>
        <v>49483.300954383114</v>
      </c>
      <c r="V17" s="14">
        <f t="shared" si="7"/>
        <v>5815.7400000000016</v>
      </c>
      <c r="W17" s="14">
        <f t="shared" si="8"/>
        <v>-9863.6799569166833</v>
      </c>
      <c r="Y17" s="14">
        <f>IF(A$39=A17,Amo!B$38,0)</f>
        <v>0</v>
      </c>
      <c r="Z17" s="14">
        <f>IF(A17=A$39,DATA!C$51,0)</f>
        <v>0</v>
      </c>
      <c r="AB17" s="46">
        <f t="shared" si="9"/>
        <v>-4047.9399569166817</v>
      </c>
      <c r="AD17" s="28">
        <f>IF(A$39&gt;=Entwicklung30Jahre!A17,1,0)</f>
        <v>1</v>
      </c>
    </row>
    <row r="18" spans="1:30">
      <c r="A18" s="28">
        <f>Entwicklung30Jahre!A18*AD18</f>
        <v>2000</v>
      </c>
      <c r="B18" s="14">
        <f>Entwicklung30Jahre!B18*AD18</f>
        <v>79532.793029606721</v>
      </c>
      <c r="C18" s="30">
        <f>DATA!C$18</f>
        <v>0</v>
      </c>
      <c r="D18" s="14">
        <f>Entwicklung30Jahre!D18*$AD18</f>
        <v>20037.29</v>
      </c>
      <c r="E18" s="19">
        <f t="shared" si="2"/>
        <v>0.25193746172778014</v>
      </c>
      <c r="F18" s="14">
        <f t="shared" si="3"/>
        <v>59495.50302960672</v>
      </c>
      <c r="H18" s="14">
        <f>Entwicklung30Jahre!H18*$AD18</f>
        <v>49567.937891361755</v>
      </c>
      <c r="I18" s="32">
        <f>IF(H18=0,0,VLOOKUP(A18,Zins!A:C,2))</f>
        <v>1.2466666666666668E-2</v>
      </c>
      <c r="J18" s="14">
        <f t="shared" si="4"/>
        <v>617.94695904564321</v>
      </c>
      <c r="K18" s="14">
        <f t="shared" si="5"/>
        <v>80150.739988652364</v>
      </c>
      <c r="L18" s="14">
        <f>Entwicklung30Jahre!L18*$AD18</f>
        <v>20445.89</v>
      </c>
      <c r="M18" s="14">
        <f t="shared" si="6"/>
        <v>59704.849988652364</v>
      </c>
      <c r="N18" s="34"/>
      <c r="O18" s="14">
        <f>Entwicklung30Jahre!O18*$AD18</f>
        <v>-9727.9691681521417</v>
      </c>
      <c r="P18" s="14">
        <f t="shared" si="0"/>
        <v>69804.823861454584</v>
      </c>
      <c r="Q18" s="30">
        <f>DATA!C$18</f>
        <v>0</v>
      </c>
      <c r="R18" s="14">
        <f>Entwicklung30Jahre!R18*$AD18</f>
        <v>16094.3</v>
      </c>
      <c r="S18" s="14">
        <f>Entwicklung30Jahre!S18*$AD18</f>
        <v>-15014.240232346443</v>
      </c>
      <c r="T18" s="14">
        <f t="shared" si="1"/>
        <v>48424.252797260277</v>
      </c>
      <c r="V18" s="14">
        <f t="shared" si="7"/>
        <v>4351.59</v>
      </c>
      <c r="W18" s="14">
        <f t="shared" si="8"/>
        <v>-11280.597191392088</v>
      </c>
      <c r="Y18" s="14">
        <f>IF(A$39=A18,Amo!B$38,0)</f>
        <v>0</v>
      </c>
      <c r="Z18" s="14">
        <f>IF(A18=A$39,DATA!C$51,0)</f>
        <v>0</v>
      </c>
      <c r="AB18" s="46">
        <f t="shared" si="9"/>
        <v>-6929.0071913920874</v>
      </c>
      <c r="AD18" s="28">
        <f>IF(A$39&gt;=Entwicklung30Jahre!A18,1,0)</f>
        <v>1</v>
      </c>
    </row>
    <row r="19" spans="1:30">
      <c r="A19" s="28">
        <f>Entwicklung30Jahre!A19*AD19</f>
        <v>2001</v>
      </c>
      <c r="B19" s="14">
        <f>Entwicklung30Jahre!B19*AD19</f>
        <v>80328.120959902793</v>
      </c>
      <c r="C19" s="30">
        <f>DATA!C$18</f>
        <v>0</v>
      </c>
      <c r="D19" s="14">
        <f>Entwicklung30Jahre!D19*$AD19</f>
        <v>20445.89</v>
      </c>
      <c r="E19" s="19">
        <f t="shared" si="2"/>
        <v>0.25452966851055719</v>
      </c>
      <c r="F19" s="14">
        <f t="shared" si="3"/>
        <v>59882.230959902794</v>
      </c>
      <c r="H19" s="14">
        <f>Entwicklung30Jahre!H19*$AD19</f>
        <v>50185.884850407398</v>
      </c>
      <c r="I19" s="32">
        <f>IF(H19=0,0,VLOOKUP(A19,Zins!A:C,2))</f>
        <v>1.1916666666666666E-2</v>
      </c>
      <c r="J19" s="14">
        <f t="shared" si="4"/>
        <v>598.04846113402141</v>
      </c>
      <c r="K19" s="14">
        <f t="shared" si="5"/>
        <v>80926.169421036815</v>
      </c>
      <c r="L19" s="14">
        <f>Entwicklung30Jahre!L19*$AD19</f>
        <v>20445.89</v>
      </c>
      <c r="M19" s="14">
        <f t="shared" si="6"/>
        <v>60480.279421036816</v>
      </c>
      <c r="N19" s="34"/>
      <c r="O19" s="14">
        <f>Entwicklung30Jahre!O19*$AD19</f>
        <v>-9163.2495122279397</v>
      </c>
      <c r="P19" s="14">
        <f t="shared" si="0"/>
        <v>71164.871447674857</v>
      </c>
      <c r="Q19" s="30">
        <f>DATA!C$18</f>
        <v>0</v>
      </c>
      <c r="R19" s="14">
        <f>Entwicklung30Jahre!R19*$AD19</f>
        <v>16863.830000000002</v>
      </c>
      <c r="S19" s="14">
        <f>Entwicklung30Jahre!S19*$AD19</f>
        <v>-14987.729301336572</v>
      </c>
      <c r="T19" s="14">
        <f t="shared" si="1"/>
        <v>48476.561658566221</v>
      </c>
      <c r="V19" s="14">
        <f t="shared" si="7"/>
        <v>3582.0599999999977</v>
      </c>
      <c r="W19" s="14">
        <f t="shared" si="8"/>
        <v>-12003.717762470595</v>
      </c>
      <c r="Y19" s="14">
        <f>IF(A$39=A19,Amo!B$38,0)</f>
        <v>0</v>
      </c>
      <c r="Z19" s="14">
        <f>IF(A19=A$39,DATA!C$51,0)</f>
        <v>0</v>
      </c>
      <c r="AB19" s="46">
        <f t="shared" si="9"/>
        <v>-8421.6577624705969</v>
      </c>
      <c r="AD19" s="28">
        <f>IF(A$39&gt;=Entwicklung30Jahre!A19,1,0)</f>
        <v>1</v>
      </c>
    </row>
    <row r="20" spans="1:30">
      <c r="A20" s="28">
        <f>Entwicklung30Jahre!A20*AD20</f>
        <v>2002</v>
      </c>
      <c r="B20" s="14">
        <f>Entwicklung30Jahre!B20*AD20</f>
        <v>81131.402169501816</v>
      </c>
      <c r="C20" s="30">
        <f>DATA!C$18</f>
        <v>0</v>
      </c>
      <c r="D20" s="14">
        <f>Entwicklung30Jahre!D20*$AD20</f>
        <v>20856.760000000002</v>
      </c>
      <c r="E20" s="19">
        <f t="shared" si="2"/>
        <v>0.25707382643807292</v>
      </c>
      <c r="F20" s="14">
        <f t="shared" si="3"/>
        <v>60274.642169501814</v>
      </c>
      <c r="H20" s="14">
        <f>Entwicklung30Jahre!H20*$AD20</f>
        <v>50783.933311541419</v>
      </c>
      <c r="I20" s="32">
        <f>IF(H20=0,0,VLOOKUP(A20,Zins!A:C,2))</f>
        <v>1.0233333333333334E-2</v>
      </c>
      <c r="J20" s="14">
        <f t="shared" si="4"/>
        <v>519.68891755477387</v>
      </c>
      <c r="K20" s="14">
        <f t="shared" si="5"/>
        <v>81651.091087056586</v>
      </c>
      <c r="L20" s="14">
        <f>Entwicklung30Jahre!L20*$AD20</f>
        <v>20856.760000000002</v>
      </c>
      <c r="M20" s="14">
        <f t="shared" si="6"/>
        <v>60794.331087056584</v>
      </c>
      <c r="N20" s="34"/>
      <c r="O20" s="14">
        <f>Entwicklung30Jahre!O20*$AD20</f>
        <v>-8562.4424712778819</v>
      </c>
      <c r="P20" s="14">
        <f t="shared" si="0"/>
        <v>72568.959698223931</v>
      </c>
      <c r="Q20" s="30">
        <f>DATA!C$18</f>
        <v>0</v>
      </c>
      <c r="R20" s="14">
        <f>Entwicklung30Jahre!R20*$AD20</f>
        <v>17249.73</v>
      </c>
      <c r="S20" s="14">
        <f>Entwicklung30Jahre!S20*$AD20</f>
        <v>-14960.953261016606</v>
      </c>
      <c r="T20" s="14">
        <f t="shared" si="1"/>
        <v>48920.718908485214</v>
      </c>
      <c r="V20" s="14">
        <f t="shared" si="7"/>
        <v>3607.0300000000025</v>
      </c>
      <c r="W20" s="14">
        <f t="shared" si="8"/>
        <v>-11873.612178571369</v>
      </c>
      <c r="Y20" s="14">
        <f>IF(A$39=A20,Amo!B$38,0)</f>
        <v>0</v>
      </c>
      <c r="Z20" s="14">
        <f>IF(A20=A$39,DATA!C$51,0)</f>
        <v>0</v>
      </c>
      <c r="AB20" s="46">
        <f t="shared" si="9"/>
        <v>-8266.582178571367</v>
      </c>
      <c r="AD20" s="28">
        <f>IF(A$39&gt;=Entwicklung30Jahre!A20,1,0)</f>
        <v>1</v>
      </c>
    </row>
    <row r="21" spans="1:30">
      <c r="A21" s="28">
        <f>Entwicklung30Jahre!A21*AD21</f>
        <v>2003</v>
      </c>
      <c r="B21" s="14">
        <f>Entwicklung30Jahre!B21*AD21</f>
        <v>81942.716191196829</v>
      </c>
      <c r="C21" s="30">
        <f>DATA!C$18</f>
        <v>0</v>
      </c>
      <c r="D21" s="14">
        <f>Entwicklung30Jahre!D21*$AD21</f>
        <v>20856.760000000002</v>
      </c>
      <c r="E21" s="19">
        <f t="shared" si="2"/>
        <v>0.25452854102779499</v>
      </c>
      <c r="F21" s="14">
        <f t="shared" si="3"/>
        <v>61085.956191196827</v>
      </c>
      <c r="H21" s="14">
        <f>Entwicklung30Jahre!H21*$AD21</f>
        <v>51303.622229096196</v>
      </c>
      <c r="I21" s="32">
        <f>IF(H21=0,0,VLOOKUP(A21,Zins!A:C,2))</f>
        <v>2.2024999999999993E-2</v>
      </c>
      <c r="J21" s="14">
        <f t="shared" si="4"/>
        <v>1129.9622795958433</v>
      </c>
      <c r="K21" s="14">
        <f t="shared" si="5"/>
        <v>83072.678470792671</v>
      </c>
      <c r="L21" s="14">
        <f>Entwicklung30Jahre!L21*$AD21</f>
        <v>21687.579999999998</v>
      </c>
      <c r="M21" s="14">
        <f t="shared" si="6"/>
        <v>61385.098470792669</v>
      </c>
      <c r="N21" s="34"/>
      <c r="O21" s="14">
        <f>Entwicklung30Jahre!O21*$AD21</f>
        <v>-7923.1611232410232</v>
      </c>
      <c r="P21" s="14">
        <f t="shared" si="0"/>
        <v>74019.555067955807</v>
      </c>
      <c r="Q21" s="30">
        <f>DATA!C$18</f>
        <v>0</v>
      </c>
      <c r="R21" s="14">
        <f>Entwicklung30Jahre!R21*$AD21</f>
        <v>18032.88</v>
      </c>
      <c r="S21" s="14">
        <f>Entwicklung30Jahre!S21*$AD21</f>
        <v>-14933.909460293436</v>
      </c>
      <c r="T21" s="14">
        <f t="shared" si="1"/>
        <v>48975.926730903389</v>
      </c>
      <c r="V21" s="14">
        <f t="shared" si="7"/>
        <v>3654.6999999999971</v>
      </c>
      <c r="W21" s="14">
        <f t="shared" si="8"/>
        <v>-12409.17173988928</v>
      </c>
      <c r="Y21" s="14">
        <f>IF(A$39=A21,Amo!B$38,0)</f>
        <v>0</v>
      </c>
      <c r="Z21" s="14">
        <f>IF(A21=A$39,DATA!C$51,0)</f>
        <v>0</v>
      </c>
      <c r="AB21" s="46">
        <f t="shared" si="9"/>
        <v>-8754.4717398892826</v>
      </c>
      <c r="AD21" s="28">
        <f>IF(A$39&gt;=Entwicklung30Jahre!A21,1,0)</f>
        <v>1</v>
      </c>
    </row>
    <row r="22" spans="1:30">
      <c r="A22" s="28">
        <f>Entwicklung30Jahre!A22*AD22</f>
        <v>2004</v>
      </c>
      <c r="B22" s="14">
        <f>Entwicklung30Jahre!B22*AD22</f>
        <v>82762.143353108797</v>
      </c>
      <c r="C22" s="30">
        <f>DATA!C$18</f>
        <v>0</v>
      </c>
      <c r="D22" s="14">
        <f>Entwicklung30Jahre!D22*$AD22</f>
        <v>21269.9</v>
      </c>
      <c r="E22" s="19">
        <f t="shared" si="2"/>
        <v>0.25700035231387031</v>
      </c>
      <c r="F22" s="14">
        <f t="shared" si="3"/>
        <v>61492.243353108795</v>
      </c>
      <c r="H22" s="14">
        <f>Entwicklung30Jahre!H22*$AD22</f>
        <v>52433.584508692038</v>
      </c>
      <c r="I22" s="32">
        <f>IF(H22=0,0,VLOOKUP(A22,Zins!A:C,2))</f>
        <v>2.1266666666666666E-2</v>
      </c>
      <c r="J22" s="14">
        <f t="shared" si="4"/>
        <v>1115.0875638848506</v>
      </c>
      <c r="K22" s="14">
        <f t="shared" si="5"/>
        <v>83877.230916993649</v>
      </c>
      <c r="L22" s="14">
        <f>Entwicklung30Jahre!L22*$AD22</f>
        <v>21687.579999999998</v>
      </c>
      <c r="M22" s="14">
        <f t="shared" si="6"/>
        <v>62189.650916993647</v>
      </c>
      <c r="N22" s="34"/>
      <c r="O22" s="14">
        <f>Entwicklung30Jahre!O22*$AD22</f>
        <v>-7242.8598264436432</v>
      </c>
      <c r="P22" s="14">
        <f t="shared" si="0"/>
        <v>75519.283526665153</v>
      </c>
      <c r="Q22" s="30">
        <f>DATA!C$18</f>
        <v>0</v>
      </c>
      <c r="R22" s="14">
        <f>Entwicklung30Jahre!R22*$AD22</f>
        <v>18430.13</v>
      </c>
      <c r="S22" s="14">
        <f>Entwicklung30Jahre!S22*$AD22</f>
        <v>-14906.595221563039</v>
      </c>
      <c r="T22" s="14">
        <f t="shared" si="1"/>
        <v>49425.418131545754</v>
      </c>
      <c r="V22" s="14">
        <f t="shared" si="7"/>
        <v>3257.4499999999971</v>
      </c>
      <c r="W22" s="14">
        <f t="shared" si="8"/>
        <v>-12764.232785447894</v>
      </c>
      <c r="Y22" s="14">
        <f>IF(A$39=A22,Amo!B$38,0)</f>
        <v>0</v>
      </c>
      <c r="Z22" s="14">
        <f>IF(A22=A$39,DATA!C$51,0)</f>
        <v>0</v>
      </c>
      <c r="AB22" s="46">
        <f t="shared" si="9"/>
        <v>-9506.7827854478965</v>
      </c>
      <c r="AD22" s="28">
        <f>IF(A$39&gt;=Entwicklung30Jahre!A22,1,0)</f>
        <v>1</v>
      </c>
    </row>
    <row r="23" spans="1:30">
      <c r="A23" s="28">
        <f>Entwicklung30Jahre!A23*AD23</f>
        <v>2005</v>
      </c>
      <c r="B23" s="14">
        <f>Entwicklung30Jahre!B23*AD23</f>
        <v>83589.764786639891</v>
      </c>
      <c r="C23" s="30">
        <f>DATA!C$18</f>
        <v>0</v>
      </c>
      <c r="D23" s="14">
        <f>Entwicklung30Jahre!D23*$AD23</f>
        <v>21687.579999999998</v>
      </c>
      <c r="E23" s="19">
        <f t="shared" si="2"/>
        <v>0.2594525783791452</v>
      </c>
      <c r="F23" s="14">
        <f t="shared" si="3"/>
        <v>61902.184786639889</v>
      </c>
      <c r="H23" s="14">
        <f>Entwicklung30Jahre!H23*$AD23</f>
        <v>53548.67207257689</v>
      </c>
      <c r="I23" s="32">
        <f>IF(H23=0,0,VLOOKUP(A23,Zins!A:C,2))</f>
        <v>2.0449999999999999E-2</v>
      </c>
      <c r="J23" s="14">
        <f t="shared" si="4"/>
        <v>1095.0703438841974</v>
      </c>
      <c r="K23" s="14">
        <f t="shared" si="5"/>
        <v>84684.835130524094</v>
      </c>
      <c r="L23" s="14">
        <f>Entwicklung30Jahre!L23*$AD23</f>
        <v>22105.260000000002</v>
      </c>
      <c r="M23" s="14">
        <f t="shared" si="6"/>
        <v>62579.575130524092</v>
      </c>
      <c r="N23" s="34"/>
      <c r="O23" s="14">
        <f>Entwicklung30Jahre!O23*$AD23</f>
        <v>-6518.8236569857872</v>
      </c>
      <c r="P23" s="14">
        <f t="shared" si="0"/>
        <v>77070.941129654107</v>
      </c>
      <c r="Q23" s="30">
        <f>DATA!C$18</f>
        <v>0</v>
      </c>
      <c r="R23" s="14">
        <f>Entwicklung30Jahre!R23*$AD23</f>
        <v>19229.170000000002</v>
      </c>
      <c r="S23" s="14">
        <f>Entwicklung30Jahre!S23*$AD23</f>
        <v>-14879.007840445336</v>
      </c>
      <c r="T23" s="14">
        <f t="shared" si="1"/>
        <v>49481.586946194555</v>
      </c>
      <c r="V23" s="14">
        <f t="shared" si="7"/>
        <v>2876.09</v>
      </c>
      <c r="W23" s="14">
        <f t="shared" si="8"/>
        <v>-13097.988184329537</v>
      </c>
      <c r="Y23" s="14">
        <f>IF(A$39=A23,Amo!B$38,0)</f>
        <v>0</v>
      </c>
      <c r="Z23" s="14">
        <f>IF(A23=A$39,DATA!C$51,0)</f>
        <v>0</v>
      </c>
      <c r="AB23" s="46">
        <f t="shared" si="9"/>
        <v>-10221.898184329537</v>
      </c>
      <c r="AD23" s="28">
        <f>IF(A$39&gt;=Entwicklung30Jahre!A23,1,0)</f>
        <v>1</v>
      </c>
    </row>
    <row r="24" spans="1:30">
      <c r="A24" s="28">
        <f>Entwicklung30Jahre!A24*AD24</f>
        <v>2006</v>
      </c>
      <c r="B24" s="14">
        <f>Entwicklung30Jahre!B24*AD24</f>
        <v>84425.662434506288</v>
      </c>
      <c r="C24" s="30">
        <f>DATA!C$18</f>
        <v>0</v>
      </c>
      <c r="D24" s="14">
        <f>Entwicklung30Jahre!D24*$AD24</f>
        <v>22105.260000000002</v>
      </c>
      <c r="E24" s="19">
        <f t="shared" si="2"/>
        <v>0.26183105186942762</v>
      </c>
      <c r="F24" s="14">
        <f t="shared" si="3"/>
        <v>62320.402434506286</v>
      </c>
      <c r="H24" s="14">
        <f>Entwicklung30Jahre!H24*$AD24</f>
        <v>54643.742416461086</v>
      </c>
      <c r="I24" s="32">
        <f>IF(H24=0,0,VLOOKUP(A24,Zins!A:C,2))</f>
        <v>2.0624999999999994E-2</v>
      </c>
      <c r="J24" s="14">
        <f t="shared" si="4"/>
        <v>1127.0271873395095</v>
      </c>
      <c r="K24" s="14">
        <f t="shared" si="5"/>
        <v>85552.689621845799</v>
      </c>
      <c r="L24" s="14">
        <f>Entwicklung30Jahre!L24*$AD24</f>
        <v>22527.48</v>
      </c>
      <c r="M24" s="14">
        <f t="shared" si="6"/>
        <v>63025.209621845803</v>
      </c>
      <c r="N24" s="34"/>
      <c r="O24" s="14">
        <f>Entwicklung30Jahre!O24*$AD24</f>
        <v>-5748.1571431128104</v>
      </c>
      <c r="P24" s="14">
        <f t="shared" si="0"/>
        <v>78677.505291393478</v>
      </c>
      <c r="Q24" s="30">
        <f>DATA!C$18</f>
        <v>0</v>
      </c>
      <c r="R24" s="14">
        <f>Entwicklung30Jahre!R24*$AD24</f>
        <v>19630.96</v>
      </c>
      <c r="S24" s="14">
        <f>Entwicklung30Jahre!S24*$AD24</f>
        <v>-14851.144585516455</v>
      </c>
      <c r="T24" s="14">
        <f t="shared" si="1"/>
        <v>49943.557848989833</v>
      </c>
      <c r="V24" s="14">
        <f t="shared" si="7"/>
        <v>2896.5200000000004</v>
      </c>
      <c r="W24" s="14">
        <f t="shared" si="8"/>
        <v>-13081.65177285597</v>
      </c>
      <c r="Y24" s="14">
        <f>IF(A$39=A24,Amo!B$38,0)</f>
        <v>0</v>
      </c>
      <c r="Z24" s="14">
        <f>IF(A24=A$39,DATA!C$51,0)</f>
        <v>0</v>
      </c>
      <c r="AB24" s="46">
        <f t="shared" si="9"/>
        <v>-10185.13177285597</v>
      </c>
      <c r="AD24" s="28">
        <f>IF(A$39&gt;=Entwicklung30Jahre!A24,1,0)</f>
        <v>1</v>
      </c>
    </row>
    <row r="25" spans="1:30">
      <c r="A25" s="28">
        <f>Entwicklung30Jahre!A25*AD25</f>
        <v>2007</v>
      </c>
      <c r="B25" s="14">
        <f>Entwicklung30Jahre!B25*AD25</f>
        <v>85269.919058851345</v>
      </c>
      <c r="C25" s="30">
        <f>DATA!C$18</f>
        <v>0</v>
      </c>
      <c r="D25" s="14">
        <f>Entwicklung30Jahre!D25*$AD25</f>
        <v>22527.48</v>
      </c>
      <c r="E25" s="19">
        <f t="shared" si="2"/>
        <v>0.26419023553255688</v>
      </c>
      <c r="F25" s="14">
        <f t="shared" si="3"/>
        <v>62742.439058851349</v>
      </c>
      <c r="H25" s="14">
        <f>Entwicklung30Jahre!H25*$AD25</f>
        <v>55770.769603800596</v>
      </c>
      <c r="I25" s="32">
        <f>IF(H25=0,0,VLOOKUP(A25,Zins!A:C,2))</f>
        <v>2.3483333333333332E-2</v>
      </c>
      <c r="J25" s="14">
        <f t="shared" si="4"/>
        <v>1309.683572862584</v>
      </c>
      <c r="K25" s="14">
        <f t="shared" si="5"/>
        <v>86579.602631713933</v>
      </c>
      <c r="L25" s="14">
        <f>Entwicklung30Jahre!L25*$AD25</f>
        <v>22951.969999999998</v>
      </c>
      <c r="M25" s="14">
        <f t="shared" si="6"/>
        <v>63627.632631713932</v>
      </c>
      <c r="N25" s="34"/>
      <c r="O25" s="14">
        <f>Entwicklung30Jahre!O25*$AD25</f>
        <v>-4927.7722497806599</v>
      </c>
      <c r="P25" s="14">
        <f t="shared" si="0"/>
        <v>80342.146809070691</v>
      </c>
      <c r="Q25" s="30">
        <f>DATA!C$18</f>
        <v>0</v>
      </c>
      <c r="R25" s="14">
        <f>Entwicklung30Jahre!R25*$AD25</f>
        <v>20445.89</v>
      </c>
      <c r="S25" s="14">
        <f>Entwicklung30Jahre!S25*$AD25</f>
        <v>-14823.002698038286</v>
      </c>
      <c r="T25" s="14">
        <f t="shared" si="1"/>
        <v>50001.026360813063</v>
      </c>
      <c r="V25" s="14">
        <f t="shared" si="7"/>
        <v>2506.0799999999981</v>
      </c>
      <c r="W25" s="14">
        <f t="shared" si="8"/>
        <v>-13626.606270900869</v>
      </c>
      <c r="Y25" s="14">
        <f>IF(A$39=A25,Amo!B$38,0)</f>
        <v>0</v>
      </c>
      <c r="Z25" s="14">
        <f>IF(A25=A$39,DATA!C$51,0)</f>
        <v>0</v>
      </c>
      <c r="AB25" s="46">
        <f t="shared" si="9"/>
        <v>-11120.526270900871</v>
      </c>
      <c r="AD25" s="28">
        <f>IF(A$39&gt;=Entwicklung30Jahre!A25,1,0)</f>
        <v>1</v>
      </c>
    </row>
    <row r="26" spans="1:30">
      <c r="A26" s="28">
        <f>Entwicklung30Jahre!A26*AD26</f>
        <v>2008</v>
      </c>
      <c r="B26" s="14">
        <f>Entwicklung30Jahre!B26*AD26</f>
        <v>86122.618249439853</v>
      </c>
      <c r="C26" s="30">
        <f>DATA!C$18</f>
        <v>0</v>
      </c>
      <c r="D26" s="14">
        <f>Entwicklung30Jahre!D26*$AD26</f>
        <v>22951.969999999998</v>
      </c>
      <c r="E26" s="19">
        <f t="shared" si="2"/>
        <v>0.26650339326102962</v>
      </c>
      <c r="F26" s="14">
        <f t="shared" si="3"/>
        <v>63170.648249439851</v>
      </c>
      <c r="H26" s="14">
        <f>Entwicklung30Jahre!H26*$AD26</f>
        <v>57080.453176663177</v>
      </c>
      <c r="I26" s="32">
        <f>IF(H26=0,0,VLOOKUP(A26,Zins!A:C,2))</f>
        <v>2.5174999999999996E-2</v>
      </c>
      <c r="J26" s="14">
        <f t="shared" si="4"/>
        <v>1437.0004087224952</v>
      </c>
      <c r="K26" s="14">
        <f t="shared" si="5"/>
        <v>87559.618658162348</v>
      </c>
      <c r="L26" s="14">
        <f>Entwicklung30Jahre!L26*$AD26</f>
        <v>23378.73</v>
      </c>
      <c r="M26" s="14">
        <f t="shared" si="6"/>
        <v>64180.888658162352</v>
      </c>
      <c r="N26" s="34"/>
      <c r="O26" s="14">
        <f>Entwicklung30Jahre!O26*$AD26</f>
        <v>-4054.3755635090956</v>
      </c>
      <c r="P26" s="14">
        <f t="shared" si="0"/>
        <v>82068.24268593076</v>
      </c>
      <c r="Q26" s="30">
        <f>DATA!C$18</f>
        <v>0</v>
      </c>
      <c r="R26" s="14">
        <f>Entwicklung30Jahre!R26*$AD26</f>
        <v>21269.9</v>
      </c>
      <c r="S26" s="14">
        <f>Entwicklung30Jahre!S26*$AD26</f>
        <v>-14794.579391685338</v>
      </c>
      <c r="T26" s="14">
        <f t="shared" si="1"/>
        <v>50058.138857754515</v>
      </c>
      <c r="V26" s="14">
        <f t="shared" si="7"/>
        <v>2108.8299999999981</v>
      </c>
      <c r="W26" s="14">
        <f t="shared" si="8"/>
        <v>-14122.749800407837</v>
      </c>
      <c r="Y26" s="14">
        <f>IF(A$39=A26,Amo!B$38,0)</f>
        <v>0</v>
      </c>
      <c r="Z26" s="14">
        <f>IF(A26=A$39,DATA!C$51,0)</f>
        <v>0</v>
      </c>
      <c r="AB26" s="46">
        <f t="shared" si="9"/>
        <v>-12013.919800407839</v>
      </c>
      <c r="AD26" s="28">
        <f>IF(A$39&gt;=Entwicklung30Jahre!A26,1,0)</f>
        <v>1</v>
      </c>
    </row>
    <row r="27" spans="1:30">
      <c r="A27" s="28">
        <f>Entwicklung30Jahre!A27*AD27</f>
        <v>2009</v>
      </c>
      <c r="B27" s="14">
        <f>Entwicklung30Jahre!B27*AD27</f>
        <v>86983.844431934252</v>
      </c>
      <c r="C27" s="30">
        <f>DATA!C$18</f>
        <v>0</v>
      </c>
      <c r="D27" s="14">
        <f>Entwicklung30Jahre!D27*$AD27</f>
        <v>22951.969999999998</v>
      </c>
      <c r="E27" s="19">
        <f t="shared" si="2"/>
        <v>0.26386474580299962</v>
      </c>
      <c r="F27" s="14">
        <f t="shared" si="3"/>
        <v>64031.874431934251</v>
      </c>
      <c r="H27" s="14">
        <f>Entwicklung30Jahre!H27*$AD27</f>
        <v>58517.453585385672</v>
      </c>
      <c r="I27" s="32">
        <f>IF(H27=0,0,VLOOKUP(A27,Zins!A:C,2))</f>
        <v>1.8166666666666664E-2</v>
      </c>
      <c r="J27" s="14">
        <f t="shared" si="4"/>
        <v>1063.0670734678395</v>
      </c>
      <c r="K27" s="14">
        <f t="shared" si="5"/>
        <v>88046.911505402095</v>
      </c>
      <c r="L27" s="14">
        <f>Entwicklung30Jahre!L27*$AD27</f>
        <v>23807.760000000002</v>
      </c>
      <c r="M27" s="14">
        <f t="shared" si="6"/>
        <v>64239.151505402093</v>
      </c>
      <c r="N27" s="34"/>
      <c r="O27" s="14">
        <f>Entwicklung30Jahre!O27*$AD27</f>
        <v>-3124.4546242955848</v>
      </c>
      <c r="P27" s="14">
        <f t="shared" si="0"/>
        <v>83859.389807638669</v>
      </c>
      <c r="Q27" s="30">
        <f>DATA!C$18</f>
        <v>0</v>
      </c>
      <c r="R27" s="14">
        <f>Entwicklung30Jahre!R27*$AD27</f>
        <v>21687.579999999998</v>
      </c>
      <c r="S27" s="14">
        <f>Entwicklung30Jahre!S27*$AD27</f>
        <v>-14765.871852268858</v>
      </c>
      <c r="T27" s="14">
        <f t="shared" si="1"/>
        <v>50530.392579665393</v>
      </c>
      <c r="V27" s="14">
        <f t="shared" si="7"/>
        <v>2120.1800000000039</v>
      </c>
      <c r="W27" s="14">
        <f t="shared" si="8"/>
        <v>-13708.7589257367</v>
      </c>
      <c r="Y27" s="14">
        <f>IF(A$39=A27,Amo!B$38,0)</f>
        <v>0</v>
      </c>
      <c r="Z27" s="14">
        <f>IF(A27=A$39,DATA!C$51,0)</f>
        <v>0</v>
      </c>
      <c r="AB27" s="46">
        <f t="shared" si="9"/>
        <v>-11588.578925736696</v>
      </c>
      <c r="AD27" s="28">
        <f>IF(A$39&gt;=Entwicklung30Jahre!A27,1,0)</f>
        <v>1</v>
      </c>
    </row>
    <row r="28" spans="1:30">
      <c r="A28" s="28">
        <f>Entwicklung30Jahre!A28*AD28</f>
        <v>2010</v>
      </c>
      <c r="B28" s="14">
        <f>Entwicklung30Jahre!B28*AD28</f>
        <v>87853.682876253602</v>
      </c>
      <c r="C28" s="30">
        <f>DATA!C$18</f>
        <v>0</v>
      </c>
      <c r="D28" s="14">
        <f>Entwicklung30Jahre!D28*$AD28</f>
        <v>23378.73</v>
      </c>
      <c r="E28" s="19">
        <f t="shared" si="2"/>
        <v>0.26610984576400892</v>
      </c>
      <c r="F28" s="14">
        <f t="shared" si="3"/>
        <v>64474.952876253607</v>
      </c>
      <c r="H28" s="14">
        <f>Entwicklung30Jahre!H28*$AD28</f>
        <v>59580.520658853515</v>
      </c>
      <c r="I28" s="32">
        <f>IF(H28=0,0,VLOOKUP(A28,Zins!A:C,2))</f>
        <v>1.3541666666666667E-2</v>
      </c>
      <c r="J28" s="14">
        <f t="shared" si="4"/>
        <v>806.81955058864139</v>
      </c>
      <c r="K28" s="14">
        <f t="shared" si="5"/>
        <v>88660.502426842242</v>
      </c>
      <c r="L28" s="14">
        <f>Entwicklung30Jahre!L28*$AD28</f>
        <v>23807.760000000002</v>
      </c>
      <c r="M28" s="14">
        <f t="shared" si="6"/>
        <v>64852.74242684224</v>
      </c>
      <c r="N28" s="34"/>
      <c r="O28" s="14">
        <f>Entwicklung30Jahre!O28*$AD28</f>
        <v>-1443.3198354091746</v>
      </c>
      <c r="P28" s="14">
        <f t="shared" si="0"/>
        <v>86410.36304084443</v>
      </c>
      <c r="Q28" s="30">
        <f>DATA!C$18</f>
        <v>0</v>
      </c>
      <c r="R28" s="14">
        <f>Entwicklung30Jahre!R28*$AD28</f>
        <v>22951.969999999998</v>
      </c>
      <c r="S28" s="14">
        <f>Entwicklung30Jahre!S28*$AD28</f>
        <v>-14736.877237458213</v>
      </c>
      <c r="T28" s="14">
        <f t="shared" si="1"/>
        <v>50164.83563879539</v>
      </c>
      <c r="V28" s="14">
        <f t="shared" si="7"/>
        <v>855.79000000000451</v>
      </c>
      <c r="W28" s="14">
        <f t="shared" si="8"/>
        <v>-14687.90678804685</v>
      </c>
      <c r="Y28" s="14">
        <f>IF(A$39=A28,Amo!B$38,0)</f>
        <v>-24981.386408336642</v>
      </c>
      <c r="Z28" s="14">
        <f>IF(A28=A$39,DATA!C$51,0)</f>
        <v>120000</v>
      </c>
      <c r="AB28" s="46">
        <f t="shared" si="9"/>
        <v>81186.496803616508</v>
      </c>
      <c r="AD28" s="28">
        <f>IF(A$39&gt;=Entwicklung30Jahre!A28,1,0)</f>
        <v>1</v>
      </c>
    </row>
    <row r="29" spans="1:30">
      <c r="A29" s="28">
        <f>Entwicklung30Jahre!A29*AD29</f>
        <v>0</v>
      </c>
      <c r="B29" s="14">
        <f>Entwicklung30Jahre!B29*AD29</f>
        <v>0</v>
      </c>
      <c r="C29" s="30">
        <f>DATA!C$18</f>
        <v>0</v>
      </c>
      <c r="D29" s="14">
        <f>Entwicklung30Jahre!D29*$AD29</f>
        <v>0</v>
      </c>
      <c r="E29" s="19">
        <f t="shared" si="2"/>
        <v>0</v>
      </c>
      <c r="F29" s="14">
        <f t="shared" si="3"/>
        <v>0</v>
      </c>
      <c r="H29" s="14">
        <f>Entwicklung30Jahre!H29*$AD29</f>
        <v>0</v>
      </c>
      <c r="I29" s="32">
        <f>IF(H29=0,0,VLOOKUP(A29,Zins!A:C,2))</f>
        <v>0</v>
      </c>
      <c r="J29" s="14">
        <f t="shared" si="4"/>
        <v>0</v>
      </c>
      <c r="K29" s="14">
        <f t="shared" si="5"/>
        <v>0</v>
      </c>
      <c r="L29" s="14">
        <f>Entwicklung30Jahre!L29*$AD29</f>
        <v>0</v>
      </c>
      <c r="M29" s="14">
        <f t="shared" si="6"/>
        <v>0</v>
      </c>
      <c r="N29" s="34"/>
      <c r="O29" s="14">
        <f>Entwicklung30Jahre!O29*$AD29</f>
        <v>0</v>
      </c>
      <c r="P29" s="14">
        <f t="shared" si="0"/>
        <v>0</v>
      </c>
      <c r="Q29" s="30">
        <f>DATA!C$18</f>
        <v>0</v>
      </c>
      <c r="R29" s="14">
        <f>Entwicklung30Jahre!R29*$AD29</f>
        <v>0</v>
      </c>
      <c r="S29" s="14">
        <f>Entwicklung30Jahre!S29*$AD29</f>
        <v>0</v>
      </c>
      <c r="T29" s="14">
        <f t="shared" si="1"/>
        <v>0</v>
      </c>
      <c r="V29" s="14">
        <f t="shared" si="7"/>
        <v>0</v>
      </c>
      <c r="W29" s="14">
        <f t="shared" si="8"/>
        <v>0</v>
      </c>
      <c r="Y29" s="14">
        <f>IF(A$39=A29,Amo!B$38,0)</f>
        <v>0</v>
      </c>
      <c r="Z29" s="14">
        <f>IF(A29=A$39,DATA!C$51,0)</f>
        <v>0</v>
      </c>
      <c r="AB29" s="46">
        <f t="shared" si="9"/>
        <v>0</v>
      </c>
      <c r="AD29" s="28">
        <f>IF(A$39&gt;=Entwicklung30Jahre!A29,1,0)</f>
        <v>0</v>
      </c>
    </row>
    <row r="30" spans="1:30">
      <c r="A30" s="28">
        <f>Entwicklung30Jahre!A30*AD30</f>
        <v>0</v>
      </c>
      <c r="B30" s="14">
        <f>Entwicklung30Jahre!B30*AD30</f>
        <v>0</v>
      </c>
      <c r="C30" s="30">
        <f>DATA!C$18</f>
        <v>0</v>
      </c>
      <c r="D30" s="14">
        <f>Entwicklung30Jahre!D30*$AD30</f>
        <v>0</v>
      </c>
      <c r="E30" s="19">
        <f t="shared" si="2"/>
        <v>0</v>
      </c>
      <c r="F30" s="14">
        <f t="shared" si="3"/>
        <v>0</v>
      </c>
      <c r="H30" s="14">
        <f>Entwicklung30Jahre!H30*$AD30</f>
        <v>0</v>
      </c>
      <c r="I30" s="32">
        <f>IF(H30=0,0,VLOOKUP(A30,Zins!A:C,2))</f>
        <v>0</v>
      </c>
      <c r="J30" s="14">
        <f t="shared" si="4"/>
        <v>0</v>
      </c>
      <c r="K30" s="14">
        <f t="shared" si="5"/>
        <v>0</v>
      </c>
      <c r="L30" s="14">
        <f>Entwicklung30Jahre!L30*$AD30</f>
        <v>0</v>
      </c>
      <c r="M30" s="14">
        <f t="shared" si="6"/>
        <v>0</v>
      </c>
      <c r="N30" s="34"/>
      <c r="O30" s="14">
        <f>Entwicklung30Jahre!O30*$AD30</f>
        <v>0</v>
      </c>
      <c r="P30" s="14">
        <f t="shared" si="0"/>
        <v>0</v>
      </c>
      <c r="Q30" s="30">
        <f>DATA!C$18</f>
        <v>0</v>
      </c>
      <c r="R30" s="14">
        <f>Entwicklung30Jahre!R30*$AD30</f>
        <v>0</v>
      </c>
      <c r="S30" s="14">
        <f>Entwicklung30Jahre!S30*$AD30</f>
        <v>0</v>
      </c>
      <c r="T30" s="14">
        <f t="shared" si="1"/>
        <v>0</v>
      </c>
      <c r="V30" s="14">
        <f t="shared" si="7"/>
        <v>0</v>
      </c>
      <c r="W30" s="14">
        <f t="shared" si="8"/>
        <v>0</v>
      </c>
      <c r="Y30" s="14">
        <f>IF(A$39=A30,Amo!B$38,0)</f>
        <v>0</v>
      </c>
      <c r="Z30" s="14">
        <f>IF(A30=A$39,DATA!C$51,0)</f>
        <v>0</v>
      </c>
      <c r="AB30" s="46">
        <f t="shared" si="9"/>
        <v>0</v>
      </c>
      <c r="AD30" s="28">
        <f>IF(A$39&gt;=Entwicklung30Jahre!A30,1,0)</f>
        <v>0</v>
      </c>
    </row>
    <row r="31" spans="1:30">
      <c r="A31" s="28">
        <f>Entwicklung30Jahre!A31*AD31</f>
        <v>0</v>
      </c>
      <c r="B31" s="14">
        <f>Entwicklung30Jahre!B31*AD31</f>
        <v>0</v>
      </c>
      <c r="C31" s="30">
        <f>DATA!C$18</f>
        <v>0</v>
      </c>
      <c r="D31" s="14">
        <f>Entwicklung30Jahre!D31*$AD31</f>
        <v>0</v>
      </c>
      <c r="E31" s="19">
        <f t="shared" si="2"/>
        <v>0</v>
      </c>
      <c r="F31" s="14">
        <f t="shared" si="3"/>
        <v>0</v>
      </c>
      <c r="H31" s="14">
        <f>Entwicklung30Jahre!H31*$AD31</f>
        <v>0</v>
      </c>
      <c r="I31" s="32">
        <f>IF(H31=0,0,VLOOKUP(A31,Zins!A:C,2))</f>
        <v>0</v>
      </c>
      <c r="J31" s="14">
        <f t="shared" si="4"/>
        <v>0</v>
      </c>
      <c r="K31" s="14">
        <f t="shared" si="5"/>
        <v>0</v>
      </c>
      <c r="L31" s="14">
        <f>Entwicklung30Jahre!L31*$AD31</f>
        <v>0</v>
      </c>
      <c r="M31" s="14">
        <f t="shared" si="6"/>
        <v>0</v>
      </c>
      <c r="N31" s="34"/>
      <c r="O31" s="14">
        <f>Entwicklung30Jahre!O31*$AD31</f>
        <v>0</v>
      </c>
      <c r="P31" s="14">
        <f t="shared" si="0"/>
        <v>0</v>
      </c>
      <c r="Q31" s="30">
        <f>DATA!C$18</f>
        <v>0</v>
      </c>
      <c r="R31" s="14">
        <f>Entwicklung30Jahre!R31*$AD31</f>
        <v>0</v>
      </c>
      <c r="S31" s="14">
        <f>Entwicklung30Jahre!S31*$AD31</f>
        <v>0</v>
      </c>
      <c r="T31" s="14">
        <f t="shared" si="1"/>
        <v>0</v>
      </c>
      <c r="V31" s="14">
        <f t="shared" si="7"/>
        <v>0</v>
      </c>
      <c r="W31" s="14">
        <f t="shared" si="8"/>
        <v>0</v>
      </c>
      <c r="Y31" s="14">
        <f>IF(A$39=A31,Amo!B$38,0)</f>
        <v>0</v>
      </c>
      <c r="Z31" s="14">
        <f>IF(A31=A$39,DATA!C$51,0)</f>
        <v>0</v>
      </c>
      <c r="AB31" s="46">
        <f t="shared" si="9"/>
        <v>0</v>
      </c>
      <c r="AD31" s="28">
        <f>IF(A$39&gt;=Entwicklung30Jahre!A31,1,0)</f>
        <v>0</v>
      </c>
    </row>
    <row r="32" spans="1:30">
      <c r="A32" s="28">
        <f>Entwicklung30Jahre!A32*AD32</f>
        <v>0</v>
      </c>
      <c r="B32" s="14">
        <f>Entwicklung30Jahre!B32*AD32</f>
        <v>0</v>
      </c>
      <c r="C32" s="30">
        <f>DATA!C$18</f>
        <v>0</v>
      </c>
      <c r="D32" s="14">
        <f>Entwicklung30Jahre!D32*$AD32</f>
        <v>0</v>
      </c>
      <c r="E32" s="19">
        <f t="shared" si="2"/>
        <v>0</v>
      </c>
      <c r="F32" s="14">
        <f t="shared" si="3"/>
        <v>0</v>
      </c>
      <c r="H32" s="14">
        <f>Entwicklung30Jahre!H32*$AD32</f>
        <v>0</v>
      </c>
      <c r="I32" s="32">
        <f>IF(H32=0,0,VLOOKUP(A32,Zins!A:C,2))</f>
        <v>0</v>
      </c>
      <c r="J32" s="14">
        <f t="shared" si="4"/>
        <v>0</v>
      </c>
      <c r="K32" s="14">
        <f t="shared" si="5"/>
        <v>0</v>
      </c>
      <c r="L32" s="14">
        <f>Entwicklung30Jahre!L32*$AD32</f>
        <v>0</v>
      </c>
      <c r="M32" s="14">
        <f t="shared" si="6"/>
        <v>0</v>
      </c>
      <c r="N32" s="34"/>
      <c r="O32" s="14">
        <f>Entwicklung30Jahre!O32*$AD32</f>
        <v>0</v>
      </c>
      <c r="P32" s="14">
        <f t="shared" si="0"/>
        <v>0</v>
      </c>
      <c r="Q32" s="30">
        <f>DATA!C$18</f>
        <v>0</v>
      </c>
      <c r="R32" s="14">
        <f>Entwicklung30Jahre!R32*$AD32</f>
        <v>0</v>
      </c>
      <c r="S32" s="14">
        <f>Entwicklung30Jahre!S32*$AD32</f>
        <v>0</v>
      </c>
      <c r="T32" s="14">
        <f t="shared" si="1"/>
        <v>0</v>
      </c>
      <c r="V32" s="14">
        <f t="shared" si="7"/>
        <v>0</v>
      </c>
      <c r="W32" s="14">
        <f t="shared" si="8"/>
        <v>0</v>
      </c>
      <c r="Y32" s="14">
        <f>IF(A$39=A32,Amo!B$38,0)</f>
        <v>0</v>
      </c>
      <c r="Z32" s="14">
        <f>IF(A32=A$39,DATA!C$51,0)</f>
        <v>0</v>
      </c>
      <c r="AB32" s="46">
        <f t="shared" si="9"/>
        <v>0</v>
      </c>
      <c r="AD32" s="28">
        <f>IF(A$39&gt;=Entwicklung30Jahre!A32,1,0)</f>
        <v>0</v>
      </c>
    </row>
    <row r="33" spans="1:30">
      <c r="A33" s="28">
        <f>Entwicklung30Jahre!A33*AD33</f>
        <v>0</v>
      </c>
      <c r="B33" s="14">
        <f>Entwicklung30Jahre!B33*AD33</f>
        <v>0</v>
      </c>
      <c r="C33" s="30">
        <f>DATA!C$18</f>
        <v>0</v>
      </c>
      <c r="D33" s="14">
        <f>Entwicklung30Jahre!D33*$AD33</f>
        <v>0</v>
      </c>
      <c r="E33" s="19">
        <f t="shared" si="2"/>
        <v>0</v>
      </c>
      <c r="F33" s="14">
        <f t="shared" si="3"/>
        <v>0</v>
      </c>
      <c r="H33" s="14">
        <f>Entwicklung30Jahre!H33*$AD33</f>
        <v>0</v>
      </c>
      <c r="I33" s="32">
        <f>IF(H33=0,0,VLOOKUP(A33,Zins!A:C,2))</f>
        <v>0</v>
      </c>
      <c r="J33" s="14">
        <f t="shared" si="4"/>
        <v>0</v>
      </c>
      <c r="K33" s="14">
        <f t="shared" si="5"/>
        <v>0</v>
      </c>
      <c r="L33" s="14">
        <f>Entwicklung30Jahre!L33*$AD33</f>
        <v>0</v>
      </c>
      <c r="M33" s="14">
        <f t="shared" si="6"/>
        <v>0</v>
      </c>
      <c r="N33" s="34"/>
      <c r="O33" s="14">
        <f>Entwicklung30Jahre!O33*$AD33</f>
        <v>0</v>
      </c>
      <c r="P33" s="14">
        <f t="shared" si="0"/>
        <v>0</v>
      </c>
      <c r="Q33" s="30">
        <f>DATA!C$18</f>
        <v>0</v>
      </c>
      <c r="R33" s="14">
        <f>Entwicklung30Jahre!R33*$AD33</f>
        <v>0</v>
      </c>
      <c r="S33" s="14">
        <f>Entwicklung30Jahre!S33*$AD33</f>
        <v>0</v>
      </c>
      <c r="T33" s="14">
        <f t="shared" si="1"/>
        <v>0</v>
      </c>
      <c r="V33" s="14">
        <f t="shared" si="7"/>
        <v>0</v>
      </c>
      <c r="W33" s="14">
        <f t="shared" si="8"/>
        <v>0</v>
      </c>
      <c r="Y33" s="14">
        <f>IF(A$39=A33,Amo!B$38,0)</f>
        <v>0</v>
      </c>
      <c r="Z33" s="14">
        <f>IF(A33=A$39,DATA!C$51,0)</f>
        <v>0</v>
      </c>
      <c r="AB33" s="46">
        <f t="shared" si="9"/>
        <v>0</v>
      </c>
      <c r="AD33" s="28">
        <f>IF(A$39&gt;=Entwicklung30Jahre!A33,1,0)</f>
        <v>0</v>
      </c>
    </row>
    <row r="34" spans="1:30">
      <c r="A34" s="28">
        <f>Entwicklung30Jahre!A34*AD34</f>
        <v>0</v>
      </c>
      <c r="B34" s="14">
        <f>Entwicklung30Jahre!B34*AD34</f>
        <v>0</v>
      </c>
      <c r="C34" s="30">
        <f>DATA!C$18</f>
        <v>0</v>
      </c>
      <c r="D34" s="14">
        <f>Entwicklung30Jahre!D34*$AD34</f>
        <v>0</v>
      </c>
      <c r="E34" s="19">
        <f t="shared" si="2"/>
        <v>0</v>
      </c>
      <c r="F34" s="14">
        <f t="shared" si="3"/>
        <v>0</v>
      </c>
      <c r="H34" s="14">
        <f>Entwicklung30Jahre!H34*$AD34</f>
        <v>0</v>
      </c>
      <c r="I34" s="32">
        <f>IF(H34=0,0,VLOOKUP(A34,Zins!A:C,2))</f>
        <v>0</v>
      </c>
      <c r="J34" s="14">
        <f t="shared" si="4"/>
        <v>0</v>
      </c>
      <c r="K34" s="14">
        <f t="shared" si="5"/>
        <v>0</v>
      </c>
      <c r="L34" s="14">
        <f>Entwicklung30Jahre!L34*$AD34</f>
        <v>0</v>
      </c>
      <c r="M34" s="14">
        <f t="shared" si="6"/>
        <v>0</v>
      </c>
      <c r="N34" s="34"/>
      <c r="O34" s="14">
        <f>Entwicklung30Jahre!O34*$AD34</f>
        <v>0</v>
      </c>
      <c r="P34" s="14">
        <f t="shared" si="0"/>
        <v>0</v>
      </c>
      <c r="Q34" s="30">
        <f>DATA!C$18</f>
        <v>0</v>
      </c>
      <c r="R34" s="14">
        <f>Entwicklung30Jahre!R34*$AD34</f>
        <v>0</v>
      </c>
      <c r="S34" s="14">
        <f>Entwicklung30Jahre!S34*$AD34</f>
        <v>0</v>
      </c>
      <c r="T34" s="14">
        <f t="shared" si="1"/>
        <v>0</v>
      </c>
      <c r="V34" s="14">
        <f t="shared" si="7"/>
        <v>0</v>
      </c>
      <c r="W34" s="14">
        <f t="shared" si="8"/>
        <v>0</v>
      </c>
      <c r="Y34" s="14">
        <f>IF(A$39=A34,Amo!B$38,0)</f>
        <v>0</v>
      </c>
      <c r="Z34" s="14">
        <f>IF(A34=A$39,DATA!C$51,0)</f>
        <v>0</v>
      </c>
      <c r="AB34" s="46">
        <f t="shared" si="9"/>
        <v>0</v>
      </c>
      <c r="AD34" s="28">
        <f>IF(A$39&gt;=Entwicklung30Jahre!A34,1,0)</f>
        <v>0</v>
      </c>
    </row>
    <row r="35" spans="1:30">
      <c r="A35" s="28">
        <f>Entwicklung30Jahre!A35*AD35</f>
        <v>0</v>
      </c>
      <c r="B35" s="14">
        <f>Entwicklung30Jahre!B35*AD35</f>
        <v>0</v>
      </c>
      <c r="C35" s="30">
        <f>DATA!C$18</f>
        <v>0</v>
      </c>
      <c r="D35" s="14">
        <f>Entwicklung30Jahre!D35*$AD35</f>
        <v>0</v>
      </c>
      <c r="E35" s="19">
        <f t="shared" si="2"/>
        <v>0</v>
      </c>
      <c r="F35" s="14">
        <f t="shared" si="3"/>
        <v>0</v>
      </c>
      <c r="H35" s="14">
        <f>Entwicklung30Jahre!H35*$AD35</f>
        <v>0</v>
      </c>
      <c r="I35" s="32">
        <f>IF(H35=0,0,VLOOKUP(A35,Zins!A:C,2))</f>
        <v>0</v>
      </c>
      <c r="J35" s="14">
        <f t="shared" si="4"/>
        <v>0</v>
      </c>
      <c r="K35" s="14">
        <f t="shared" si="5"/>
        <v>0</v>
      </c>
      <c r="L35" s="14">
        <f>Entwicklung30Jahre!L35*$AD35</f>
        <v>0</v>
      </c>
      <c r="M35" s="14">
        <f t="shared" si="6"/>
        <v>0</v>
      </c>
      <c r="N35" s="34"/>
      <c r="O35" s="14">
        <f>Entwicklung30Jahre!O35*$AD35</f>
        <v>0</v>
      </c>
      <c r="P35" s="14">
        <f t="shared" si="0"/>
        <v>0</v>
      </c>
      <c r="Q35" s="30">
        <f>DATA!C$18</f>
        <v>0</v>
      </c>
      <c r="R35" s="14">
        <f>Entwicklung30Jahre!R35*$AD35</f>
        <v>0</v>
      </c>
      <c r="S35" s="14">
        <f>Entwicklung30Jahre!S35*$AD35</f>
        <v>0</v>
      </c>
      <c r="T35" s="14">
        <f t="shared" si="1"/>
        <v>0</v>
      </c>
      <c r="V35" s="14">
        <f t="shared" si="7"/>
        <v>0</v>
      </c>
      <c r="W35" s="14">
        <f t="shared" si="8"/>
        <v>0</v>
      </c>
      <c r="Y35" s="14">
        <f>IF(A$39=A35,Amo!B$38,0)</f>
        <v>0</v>
      </c>
      <c r="Z35" s="14">
        <f>IF(A35=A$39,DATA!C$51,0)</f>
        <v>0</v>
      </c>
      <c r="AB35" s="46">
        <f t="shared" si="9"/>
        <v>0</v>
      </c>
      <c r="AD35" s="28">
        <f>IF(A$39&gt;=Entwicklung30Jahre!A35,1,0)</f>
        <v>0</v>
      </c>
    </row>
    <row r="36" spans="1:30">
      <c r="A36" s="28">
        <f>Entwicklung30Jahre!A36*AD36</f>
        <v>0</v>
      </c>
      <c r="B36" s="14">
        <f>Entwicklung30Jahre!B36*AD36</f>
        <v>0</v>
      </c>
      <c r="C36" s="30">
        <f>DATA!C$18</f>
        <v>0</v>
      </c>
      <c r="D36" s="14">
        <f>Entwicklung30Jahre!D36*$AD36</f>
        <v>0</v>
      </c>
      <c r="E36" s="19">
        <f t="shared" si="2"/>
        <v>0</v>
      </c>
      <c r="F36" s="14">
        <f t="shared" si="3"/>
        <v>0</v>
      </c>
      <c r="H36" s="14">
        <f>Entwicklung30Jahre!H36*$AD36</f>
        <v>0</v>
      </c>
      <c r="I36" s="32">
        <f>IF(H36=0,0,VLOOKUP(A36,Zins!A:C,2))</f>
        <v>0</v>
      </c>
      <c r="J36" s="14">
        <f t="shared" si="4"/>
        <v>0</v>
      </c>
      <c r="K36" s="14">
        <f t="shared" si="5"/>
        <v>0</v>
      </c>
      <c r="L36" s="14">
        <f>Entwicklung30Jahre!L36*$AD36</f>
        <v>0</v>
      </c>
      <c r="M36" s="14">
        <f t="shared" si="6"/>
        <v>0</v>
      </c>
      <c r="N36" s="34"/>
      <c r="O36" s="14">
        <f>Entwicklung30Jahre!O36*$AD36</f>
        <v>0</v>
      </c>
      <c r="P36" s="14">
        <f t="shared" si="0"/>
        <v>0</v>
      </c>
      <c r="Q36" s="30">
        <f>DATA!C$18</f>
        <v>0</v>
      </c>
      <c r="R36" s="14">
        <f>Entwicklung30Jahre!R36*$AD36</f>
        <v>0</v>
      </c>
      <c r="S36" s="14">
        <f>Entwicklung30Jahre!S36*$AD36</f>
        <v>0</v>
      </c>
      <c r="T36" s="14">
        <f t="shared" si="1"/>
        <v>0</v>
      </c>
      <c r="V36" s="14">
        <f t="shared" si="7"/>
        <v>0</v>
      </c>
      <c r="W36" s="14">
        <f t="shared" si="8"/>
        <v>0</v>
      </c>
      <c r="Y36" s="14">
        <f>IF(A$39=A36,Amo!B$38,0)</f>
        <v>0</v>
      </c>
      <c r="Z36" s="14">
        <f>IF(A36=A$39,DATA!C$51,0)</f>
        <v>0</v>
      </c>
      <c r="AB36" s="46">
        <f t="shared" si="9"/>
        <v>0</v>
      </c>
      <c r="AD36" s="28">
        <f>IF(A$39&gt;=Entwicklung30Jahre!A36,1,0)</f>
        <v>0</v>
      </c>
    </row>
    <row r="37" spans="1:30">
      <c r="A37" s="28">
        <f>Entwicklung30Jahre!A37*AD37</f>
        <v>0</v>
      </c>
      <c r="B37" s="14">
        <f>Entwicklung30Jahre!B37*AD37</f>
        <v>0</v>
      </c>
      <c r="C37" s="30">
        <f>DATA!C$18</f>
        <v>0</v>
      </c>
      <c r="D37" s="14">
        <f>Entwicklung30Jahre!D37*$AD37</f>
        <v>0</v>
      </c>
      <c r="E37" s="19">
        <f t="shared" si="2"/>
        <v>0</v>
      </c>
      <c r="F37" s="14">
        <f t="shared" si="3"/>
        <v>0</v>
      </c>
      <c r="H37" s="14">
        <f>Entwicklung30Jahre!H37*$AD37</f>
        <v>0</v>
      </c>
      <c r="I37" s="32">
        <f>IF(H37=0,0,VLOOKUP(A37,Zins!A:C,2))</f>
        <v>0</v>
      </c>
      <c r="J37" s="14">
        <f t="shared" si="4"/>
        <v>0</v>
      </c>
      <c r="K37" s="14">
        <f t="shared" si="5"/>
        <v>0</v>
      </c>
      <c r="L37" s="14">
        <f>Entwicklung30Jahre!L37*$AD37</f>
        <v>0</v>
      </c>
      <c r="M37" s="14">
        <f t="shared" si="6"/>
        <v>0</v>
      </c>
      <c r="N37" s="34"/>
      <c r="O37" s="14">
        <f>Entwicklung30Jahre!O37*$AD37</f>
        <v>0</v>
      </c>
      <c r="P37" s="14">
        <f t="shared" si="0"/>
        <v>0</v>
      </c>
      <c r="Q37" s="30">
        <f>DATA!C$18</f>
        <v>0</v>
      </c>
      <c r="R37" s="14">
        <f>Entwicklung30Jahre!R37*$AD37</f>
        <v>0</v>
      </c>
      <c r="S37" s="14">
        <f>Entwicklung30Jahre!S37*$AD37</f>
        <v>0</v>
      </c>
      <c r="T37" s="14">
        <f t="shared" si="1"/>
        <v>0</v>
      </c>
      <c r="V37" s="14">
        <f t="shared" si="7"/>
        <v>0</v>
      </c>
      <c r="W37" s="14">
        <f t="shared" si="8"/>
        <v>0</v>
      </c>
      <c r="Y37" s="14">
        <f>IF(A$39=A37,Amo!B$38,0)</f>
        <v>0</v>
      </c>
      <c r="Z37" s="14">
        <f>IF(A37=A$39,DATA!C$51,0)</f>
        <v>0</v>
      </c>
      <c r="AB37" s="46">
        <f t="shared" si="9"/>
        <v>0</v>
      </c>
      <c r="AD37" s="28">
        <f>IF(A$39&gt;=Entwicklung30Jahre!A37,1,0)</f>
        <v>0</v>
      </c>
    </row>
    <row r="38" spans="1:30">
      <c r="D38" s="25"/>
      <c r="E38" s="25"/>
      <c r="F38" s="25"/>
      <c r="H38" s="25"/>
      <c r="I38" s="25"/>
      <c r="J38" s="25"/>
      <c r="K38" s="25"/>
      <c r="L38" s="37"/>
      <c r="M38" s="25"/>
      <c r="N38" s="25"/>
      <c r="O38" s="25"/>
      <c r="P38" s="25"/>
      <c r="Q38" s="25"/>
      <c r="R38" s="25"/>
      <c r="S38" s="25"/>
      <c r="T38" s="25"/>
      <c r="V38" s="25"/>
      <c r="W38" s="25"/>
      <c r="Y38" s="25"/>
      <c r="Z38" s="25"/>
      <c r="AA38" s="25"/>
      <c r="AB38" s="25"/>
    </row>
    <row r="39" spans="1:30" hidden="1">
      <c r="A39" s="54">
        <f>DATA!C49</f>
        <v>2010</v>
      </c>
    </row>
    <row r="41" spans="1:30">
      <c r="D41" s="25"/>
      <c r="E41" s="25"/>
      <c r="F41" s="25"/>
      <c r="G41" s="25"/>
      <c r="H41" s="25"/>
      <c r="I41" s="25"/>
      <c r="J41" s="25"/>
      <c r="K41" s="25"/>
      <c r="L41" s="37"/>
      <c r="M41" s="25"/>
      <c r="N41" s="25"/>
      <c r="O41" s="25"/>
      <c r="P41" s="25"/>
      <c r="Q41" s="25"/>
      <c r="R41" s="25"/>
      <c r="S41" s="25"/>
      <c r="T41" s="25"/>
      <c r="V41" s="25"/>
      <c r="W41" s="25"/>
      <c r="X41" s="25"/>
      <c r="Y41" s="25"/>
      <c r="Z41" s="25"/>
      <c r="AB41" s="25"/>
    </row>
    <row r="42" spans="1:30">
      <c r="D42" s="25"/>
      <c r="E42" s="25"/>
      <c r="F42" s="25"/>
      <c r="G42" s="25"/>
      <c r="H42" s="25"/>
      <c r="I42" s="25"/>
      <c r="J42" s="25"/>
      <c r="K42" s="25"/>
      <c r="L42" s="37"/>
      <c r="M42" s="25"/>
      <c r="N42" s="25"/>
      <c r="O42" s="25"/>
      <c r="P42" s="25"/>
      <c r="Q42" s="25"/>
      <c r="R42" s="25"/>
      <c r="S42" s="25"/>
      <c r="T42" s="25"/>
      <c r="V42" s="25"/>
      <c r="W42" s="25"/>
      <c r="X42" s="25"/>
      <c r="Y42" s="25"/>
      <c r="Z42" s="25"/>
      <c r="AB42" s="25"/>
    </row>
    <row r="43" spans="1:30">
      <c r="D43" s="25"/>
      <c r="E43" s="25"/>
      <c r="F43" s="25"/>
      <c r="G43" s="25"/>
      <c r="H43" s="25"/>
      <c r="I43" s="25"/>
      <c r="J43" s="25"/>
      <c r="K43" s="25"/>
      <c r="L43" s="37"/>
      <c r="M43" s="25"/>
      <c r="N43" s="25"/>
      <c r="O43" s="25"/>
      <c r="P43" s="25"/>
      <c r="Q43" s="25"/>
      <c r="R43" s="25"/>
      <c r="S43" s="25"/>
      <c r="T43" s="25"/>
      <c r="V43" s="25"/>
      <c r="W43" s="25"/>
      <c r="X43" s="25"/>
      <c r="Y43" s="25"/>
      <c r="Z43" s="25"/>
      <c r="AB43" s="25"/>
    </row>
    <row r="44" spans="1:30">
      <c r="D44" s="25"/>
      <c r="E44" s="25"/>
      <c r="F44" s="25"/>
      <c r="G44" s="25"/>
      <c r="H44" s="25"/>
      <c r="I44" s="25"/>
      <c r="J44" s="25"/>
      <c r="K44" s="25"/>
      <c r="L44" s="37"/>
      <c r="M44" s="25"/>
      <c r="N44" s="25"/>
      <c r="O44" s="25"/>
      <c r="P44" s="25"/>
      <c r="Q44" s="25"/>
      <c r="R44" s="25"/>
      <c r="S44" s="25"/>
      <c r="T44" s="25"/>
      <c r="V44" s="25"/>
      <c r="W44" s="25"/>
      <c r="X44" s="25"/>
      <c r="Y44" s="25"/>
      <c r="Z44" s="25"/>
      <c r="AB44" s="25"/>
    </row>
    <row r="45" spans="1:30">
      <c r="D45" s="25"/>
      <c r="E45" s="25"/>
      <c r="F45" s="25"/>
      <c r="G45" s="25"/>
      <c r="H45" s="25"/>
      <c r="I45" s="25"/>
      <c r="J45" s="25"/>
      <c r="K45" s="25"/>
      <c r="L45" s="37"/>
      <c r="M45" s="25"/>
      <c r="N45" s="25"/>
      <c r="O45" s="25"/>
      <c r="P45" s="25"/>
      <c r="Q45" s="25"/>
      <c r="R45" s="25"/>
      <c r="S45" s="25"/>
      <c r="T45" s="25"/>
      <c r="V45" s="25"/>
      <c r="W45" s="25"/>
      <c r="X45" s="25"/>
      <c r="Y45" s="25"/>
      <c r="Z45" s="25"/>
      <c r="AB45" s="25"/>
    </row>
    <row r="46" spans="1:30">
      <c r="D46" s="25"/>
      <c r="E46" s="25"/>
      <c r="F46" s="25"/>
      <c r="G46" s="25"/>
      <c r="H46" s="25"/>
      <c r="I46" s="25"/>
      <c r="J46" s="25"/>
      <c r="K46" s="25"/>
      <c r="L46" s="37"/>
      <c r="M46" s="25"/>
      <c r="N46" s="25"/>
      <c r="O46" s="25"/>
      <c r="P46" s="25"/>
      <c r="Q46" s="25"/>
      <c r="R46" s="25"/>
      <c r="S46" s="25"/>
      <c r="T46" s="25"/>
      <c r="V46" s="25"/>
      <c r="W46" s="25"/>
      <c r="X46" s="25"/>
      <c r="Y46" s="25"/>
      <c r="Z46" s="25"/>
      <c r="AB46" s="25"/>
    </row>
    <row r="47" spans="1:30">
      <c r="D47" s="25"/>
      <c r="E47" s="25"/>
      <c r="F47" s="25"/>
      <c r="G47" s="25"/>
      <c r="H47" s="25"/>
      <c r="I47" s="25"/>
      <c r="J47" s="25"/>
      <c r="K47" s="25"/>
      <c r="L47" s="37"/>
      <c r="M47" s="25"/>
      <c r="N47" s="25"/>
      <c r="O47" s="25"/>
      <c r="P47" s="25"/>
      <c r="Q47" s="25"/>
      <c r="R47" s="25"/>
      <c r="S47" s="25"/>
      <c r="T47" s="25"/>
      <c r="V47" s="25"/>
      <c r="W47" s="25"/>
      <c r="X47" s="25"/>
      <c r="Y47" s="25"/>
      <c r="Z47" s="25"/>
      <c r="AB47" s="25"/>
    </row>
    <row r="48" spans="1:30">
      <c r="D48" s="25"/>
      <c r="E48" s="25"/>
      <c r="F48" s="25"/>
      <c r="G48" s="25"/>
      <c r="H48" s="25"/>
      <c r="I48" s="25"/>
      <c r="J48" s="25"/>
      <c r="K48" s="25"/>
      <c r="L48" s="37"/>
      <c r="M48" s="25"/>
      <c r="N48" s="25"/>
      <c r="O48" s="25"/>
      <c r="P48" s="25"/>
      <c r="Q48" s="25"/>
      <c r="R48" s="25"/>
      <c r="S48" s="25"/>
      <c r="T48" s="25"/>
      <c r="V48" s="25"/>
      <c r="W48" s="25"/>
      <c r="X48" s="25"/>
      <c r="Y48" s="25"/>
      <c r="Z48" s="25"/>
      <c r="AB48" s="25"/>
    </row>
    <row r="49" spans="4:28">
      <c r="D49" s="25"/>
      <c r="E49" s="25"/>
      <c r="F49" s="25"/>
      <c r="G49" s="25"/>
      <c r="H49" s="25"/>
      <c r="I49" s="25"/>
      <c r="J49" s="25"/>
      <c r="K49" s="25"/>
      <c r="L49" s="37"/>
      <c r="M49" s="25"/>
      <c r="N49" s="25"/>
      <c r="O49" s="25"/>
      <c r="P49" s="25"/>
      <c r="Q49" s="25"/>
      <c r="R49" s="25"/>
      <c r="S49" s="25"/>
      <c r="T49" s="25"/>
      <c r="V49" s="25"/>
      <c r="W49" s="25"/>
      <c r="X49" s="25"/>
      <c r="Y49" s="25"/>
      <c r="Z49" s="25"/>
      <c r="AB49" s="25"/>
    </row>
    <row r="50" spans="4:28">
      <c r="D50" s="25"/>
      <c r="E50" s="25"/>
      <c r="F50" s="25"/>
      <c r="G50" s="25"/>
      <c r="H50" s="25"/>
      <c r="I50" s="25"/>
      <c r="J50" s="25"/>
      <c r="K50" s="25"/>
      <c r="L50" s="37"/>
      <c r="M50" s="25"/>
      <c r="N50" s="25"/>
      <c r="O50" s="25"/>
      <c r="P50" s="25"/>
      <c r="Q50" s="25"/>
      <c r="R50" s="25"/>
      <c r="S50" s="25"/>
      <c r="T50" s="25"/>
      <c r="V50" s="25"/>
      <c r="W50" s="25"/>
      <c r="X50" s="25"/>
      <c r="Y50" s="25"/>
      <c r="Z50" s="25"/>
      <c r="AB50" s="25"/>
    </row>
    <row r="51" spans="4:28">
      <c r="D51" s="25"/>
      <c r="E51" s="25"/>
      <c r="F51" s="25"/>
      <c r="G51" s="25"/>
      <c r="H51" s="25"/>
      <c r="I51" s="25"/>
      <c r="J51" s="25"/>
      <c r="K51" s="25"/>
      <c r="L51" s="37"/>
      <c r="M51" s="25"/>
      <c r="N51" s="25"/>
      <c r="O51" s="25"/>
      <c r="P51" s="25"/>
      <c r="Q51" s="25"/>
      <c r="R51" s="25"/>
      <c r="S51" s="25"/>
      <c r="T51" s="25"/>
      <c r="V51" s="25"/>
      <c r="W51" s="25"/>
      <c r="X51" s="25"/>
      <c r="Y51" s="25"/>
      <c r="Z51" s="25"/>
      <c r="AB51" s="25"/>
    </row>
    <row r="52" spans="4:28">
      <c r="D52" s="25"/>
      <c r="E52" s="25"/>
      <c r="F52" s="25"/>
      <c r="G52" s="25"/>
      <c r="H52" s="25"/>
      <c r="I52" s="25"/>
      <c r="J52" s="25"/>
      <c r="K52" s="25"/>
      <c r="L52" s="37"/>
      <c r="M52" s="25"/>
      <c r="N52" s="25"/>
      <c r="O52" s="25"/>
      <c r="P52" s="25"/>
      <c r="Q52" s="25"/>
      <c r="R52" s="25"/>
      <c r="S52" s="25"/>
      <c r="T52" s="25"/>
      <c r="V52" s="25"/>
      <c r="W52" s="25"/>
      <c r="X52" s="25"/>
      <c r="Y52" s="25"/>
      <c r="Z52" s="25"/>
      <c r="AB52" s="25"/>
    </row>
    <row r="53" spans="4:28">
      <c r="D53" s="25"/>
      <c r="E53" s="25"/>
      <c r="F53" s="25"/>
      <c r="G53" s="25"/>
      <c r="H53" s="25"/>
      <c r="I53" s="25"/>
      <c r="J53" s="25"/>
      <c r="K53" s="25"/>
      <c r="L53" s="37"/>
      <c r="M53" s="25"/>
      <c r="N53" s="25"/>
      <c r="O53" s="25"/>
      <c r="P53" s="25"/>
      <c r="Q53" s="25"/>
      <c r="R53" s="25"/>
      <c r="S53" s="25"/>
      <c r="T53" s="25"/>
      <c r="V53" s="25"/>
      <c r="W53" s="25"/>
      <c r="X53" s="25"/>
      <c r="Y53" s="25"/>
      <c r="Z53" s="25"/>
      <c r="AB53" s="25"/>
    </row>
    <row r="54" spans="4:28">
      <c r="D54" s="25"/>
      <c r="E54" s="25"/>
      <c r="F54" s="25"/>
      <c r="G54" s="25"/>
      <c r="H54" s="25"/>
      <c r="I54" s="25"/>
      <c r="J54" s="25"/>
      <c r="K54" s="25"/>
      <c r="L54" s="37"/>
      <c r="M54" s="25"/>
      <c r="N54" s="25"/>
      <c r="O54" s="25"/>
      <c r="P54" s="25"/>
      <c r="Q54" s="25"/>
      <c r="R54" s="25"/>
      <c r="S54" s="25"/>
      <c r="T54" s="25"/>
      <c r="V54" s="25"/>
      <c r="W54" s="25"/>
      <c r="X54" s="25"/>
      <c r="Y54" s="25"/>
      <c r="Z54" s="25"/>
      <c r="AB54" s="25"/>
    </row>
    <row r="55" spans="4:28">
      <c r="D55" s="25"/>
      <c r="E55" s="25"/>
      <c r="F55" s="25"/>
      <c r="G55" s="25"/>
      <c r="H55" s="25"/>
      <c r="I55" s="25"/>
      <c r="J55" s="25"/>
      <c r="K55" s="25"/>
      <c r="L55" s="37"/>
      <c r="M55" s="25"/>
      <c r="N55" s="25"/>
      <c r="O55" s="25"/>
      <c r="P55" s="25"/>
      <c r="Q55" s="25"/>
      <c r="R55" s="25"/>
      <c r="S55" s="25"/>
      <c r="T55" s="25"/>
      <c r="V55" s="25"/>
      <c r="W55" s="25"/>
      <c r="X55" s="25"/>
      <c r="Y55" s="25"/>
      <c r="Z55" s="25"/>
      <c r="AB55" s="25"/>
    </row>
    <row r="56" spans="4:28">
      <c r="D56" s="25"/>
      <c r="E56" s="25"/>
      <c r="F56" s="25"/>
      <c r="G56" s="25"/>
      <c r="H56" s="25"/>
      <c r="I56" s="25"/>
      <c r="J56" s="25"/>
      <c r="K56" s="25"/>
      <c r="L56" s="37"/>
      <c r="M56" s="25"/>
      <c r="N56" s="25"/>
      <c r="O56" s="25"/>
      <c r="P56" s="25"/>
      <c r="Q56" s="25"/>
      <c r="R56" s="25"/>
      <c r="S56" s="25"/>
      <c r="T56" s="25"/>
      <c r="V56" s="25"/>
      <c r="W56" s="25"/>
      <c r="X56" s="25"/>
      <c r="Y56" s="25"/>
      <c r="Z56" s="25"/>
      <c r="AB56" s="25"/>
    </row>
    <row r="57" spans="4:28">
      <c r="D57" s="25"/>
      <c r="E57" s="25"/>
      <c r="F57" s="25"/>
      <c r="G57" s="25"/>
      <c r="H57" s="25"/>
      <c r="I57" s="25"/>
      <c r="J57" s="25"/>
      <c r="K57" s="25"/>
      <c r="L57" s="37"/>
      <c r="M57" s="25"/>
      <c r="N57" s="25"/>
      <c r="O57" s="25"/>
      <c r="P57" s="25"/>
      <c r="Q57" s="25"/>
      <c r="R57" s="25"/>
      <c r="S57" s="25"/>
      <c r="T57" s="25"/>
      <c r="V57" s="25"/>
      <c r="W57" s="25"/>
      <c r="X57" s="25"/>
      <c r="Y57" s="25"/>
      <c r="Z57" s="25"/>
      <c r="AB57" s="25"/>
    </row>
    <row r="58" spans="4:28">
      <c r="D58" s="25"/>
      <c r="E58" s="25"/>
      <c r="F58" s="25"/>
      <c r="G58" s="25"/>
      <c r="H58" s="25"/>
      <c r="I58" s="25"/>
      <c r="J58" s="25"/>
      <c r="K58" s="25"/>
      <c r="L58" s="37"/>
      <c r="M58" s="25"/>
      <c r="N58" s="25"/>
      <c r="O58" s="25"/>
      <c r="P58" s="25"/>
      <c r="Q58" s="25"/>
      <c r="R58" s="25"/>
      <c r="S58" s="25"/>
      <c r="T58" s="25"/>
      <c r="V58" s="25"/>
      <c r="W58" s="25"/>
      <c r="X58" s="25"/>
      <c r="Y58" s="25"/>
      <c r="Z58" s="25"/>
      <c r="AB58" s="25"/>
    </row>
    <row r="59" spans="4:28">
      <c r="D59" s="25"/>
      <c r="E59" s="25"/>
      <c r="F59" s="25"/>
      <c r="G59" s="25"/>
      <c r="H59" s="25"/>
      <c r="I59" s="25"/>
      <c r="J59" s="25"/>
      <c r="K59" s="25"/>
      <c r="L59" s="37"/>
      <c r="M59" s="25"/>
      <c r="N59" s="25"/>
      <c r="O59" s="25"/>
      <c r="P59" s="25"/>
      <c r="Q59" s="25"/>
      <c r="R59" s="25"/>
      <c r="S59" s="25"/>
      <c r="T59" s="25"/>
      <c r="V59" s="25"/>
      <c r="W59" s="25"/>
      <c r="X59" s="25"/>
      <c r="Y59" s="25"/>
      <c r="Z59" s="25"/>
      <c r="AB59" s="25"/>
    </row>
    <row r="60" spans="4:28">
      <c r="D60" s="25"/>
      <c r="E60" s="25"/>
      <c r="F60" s="25"/>
      <c r="G60" s="25"/>
      <c r="H60" s="25"/>
      <c r="I60" s="25"/>
      <c r="J60" s="25"/>
      <c r="K60" s="25"/>
      <c r="L60" s="37"/>
      <c r="M60" s="25"/>
      <c r="N60" s="25"/>
      <c r="O60" s="25"/>
      <c r="P60" s="25"/>
      <c r="Q60" s="25"/>
      <c r="R60" s="25"/>
      <c r="S60" s="25"/>
      <c r="T60" s="25"/>
      <c r="V60" s="25"/>
      <c r="W60" s="25"/>
      <c r="X60" s="25"/>
      <c r="Y60" s="25"/>
      <c r="Z60" s="25"/>
      <c r="AB60" s="25"/>
    </row>
    <row r="61" spans="4:28">
      <c r="D61" s="25"/>
      <c r="E61" s="25"/>
      <c r="F61" s="25"/>
      <c r="G61" s="25"/>
      <c r="H61" s="25"/>
      <c r="I61" s="25"/>
      <c r="J61" s="25"/>
      <c r="K61" s="25"/>
      <c r="L61" s="37"/>
      <c r="M61" s="25"/>
      <c r="N61" s="25"/>
      <c r="O61" s="25"/>
      <c r="P61" s="25"/>
      <c r="Q61" s="25"/>
      <c r="R61" s="25"/>
      <c r="S61" s="25"/>
      <c r="T61" s="25"/>
      <c r="V61" s="25"/>
      <c r="W61" s="25"/>
      <c r="X61" s="25"/>
      <c r="Y61" s="25"/>
      <c r="Z61" s="25"/>
      <c r="AB61" s="25"/>
    </row>
    <row r="62" spans="4:28">
      <c r="D62" s="25"/>
      <c r="E62" s="25"/>
      <c r="F62" s="25"/>
      <c r="G62" s="25"/>
      <c r="H62" s="25"/>
      <c r="I62" s="25"/>
      <c r="J62" s="25"/>
      <c r="K62" s="25"/>
      <c r="L62" s="37"/>
      <c r="M62" s="25"/>
      <c r="N62" s="25"/>
      <c r="O62" s="25"/>
      <c r="P62" s="25"/>
      <c r="Q62" s="25"/>
      <c r="R62" s="25"/>
      <c r="S62" s="25"/>
      <c r="T62" s="25"/>
      <c r="V62" s="25"/>
      <c r="W62" s="25"/>
      <c r="X62" s="25"/>
      <c r="Y62" s="25"/>
      <c r="Z62" s="25"/>
      <c r="AB62" s="25"/>
    </row>
    <row r="63" spans="4:28">
      <c r="D63" s="25"/>
      <c r="E63" s="25"/>
      <c r="F63" s="25"/>
      <c r="G63" s="25"/>
      <c r="H63" s="25"/>
      <c r="I63" s="25"/>
      <c r="J63" s="25"/>
      <c r="K63" s="25"/>
      <c r="L63" s="37"/>
      <c r="M63" s="25"/>
      <c r="N63" s="25"/>
      <c r="O63" s="25"/>
      <c r="P63" s="25"/>
      <c r="Q63" s="25"/>
      <c r="R63" s="25"/>
      <c r="S63" s="25"/>
      <c r="T63" s="25"/>
      <c r="V63" s="25"/>
      <c r="W63" s="25"/>
      <c r="X63" s="25"/>
      <c r="Y63" s="25"/>
      <c r="Z63" s="25"/>
      <c r="AB63" s="25"/>
    </row>
    <row r="64" spans="4:28">
      <c r="D64" s="25"/>
      <c r="E64" s="25"/>
      <c r="F64" s="25"/>
      <c r="G64" s="25"/>
      <c r="H64" s="25"/>
      <c r="I64" s="25"/>
      <c r="J64" s="25"/>
      <c r="K64" s="25"/>
      <c r="L64" s="37"/>
      <c r="M64" s="25"/>
      <c r="N64" s="25"/>
      <c r="O64" s="25"/>
      <c r="P64" s="25"/>
      <c r="Q64" s="25"/>
      <c r="R64" s="25"/>
      <c r="S64" s="25"/>
      <c r="T64" s="25"/>
      <c r="V64" s="25"/>
      <c r="W64" s="25"/>
      <c r="X64" s="25"/>
      <c r="Y64" s="25"/>
      <c r="Z64" s="25"/>
      <c r="AB64" s="25"/>
    </row>
    <row r="65" spans="4:28">
      <c r="D65" s="25"/>
      <c r="E65" s="25"/>
      <c r="F65" s="25"/>
      <c r="G65" s="25"/>
      <c r="H65" s="25"/>
      <c r="I65" s="25"/>
      <c r="J65" s="25"/>
      <c r="K65" s="25"/>
      <c r="L65" s="37"/>
      <c r="M65" s="25"/>
      <c r="N65" s="25"/>
      <c r="O65" s="25"/>
      <c r="P65" s="25"/>
      <c r="Q65" s="25"/>
      <c r="R65" s="25"/>
      <c r="S65" s="25"/>
      <c r="T65" s="25"/>
      <c r="V65" s="25"/>
      <c r="W65" s="25"/>
      <c r="X65" s="25"/>
      <c r="Y65" s="25"/>
      <c r="Z65" s="25"/>
      <c r="AB65" s="25"/>
    </row>
    <row r="66" spans="4:28">
      <c r="D66" s="25"/>
      <c r="E66" s="25"/>
      <c r="F66" s="25"/>
      <c r="G66" s="25"/>
      <c r="H66" s="25"/>
      <c r="I66" s="25"/>
      <c r="J66" s="25"/>
      <c r="K66" s="25"/>
      <c r="L66" s="37"/>
      <c r="M66" s="25"/>
      <c r="N66" s="25"/>
      <c r="O66" s="25"/>
      <c r="P66" s="25"/>
      <c r="Q66" s="25"/>
      <c r="R66" s="25"/>
      <c r="S66" s="25"/>
      <c r="T66" s="25"/>
      <c r="V66" s="25"/>
      <c r="W66" s="25"/>
      <c r="X66" s="25"/>
      <c r="Y66" s="25"/>
      <c r="Z66" s="25"/>
      <c r="AB66" s="25"/>
    </row>
  </sheetData>
  <hyperlinks>
    <hyperlink ref="AE1" location="Navigation!A1" display="=Navigation!$A$1"/>
  </hyperlinks>
  <pageMargins left="0.70866141732283472" right="0.70866141732283472" top="0.78740157480314965" bottom="0.78740157480314965" header="0.31496062992125984" footer="0.31496062992125984"/>
  <pageSetup paperSize="9" scale="47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showGridLines="0" workbookViewId="0">
      <selection activeCell="I17" sqref="I17"/>
    </sheetView>
  </sheetViews>
  <sheetFormatPr baseColWidth="10" defaultRowHeight="14"/>
  <cols>
    <col min="3" max="3" width="12.1796875" customWidth="1"/>
    <col min="7" max="7" width="22.1796875" customWidth="1"/>
  </cols>
  <sheetData>
    <row r="1" spans="1:7" ht="18" thickBot="1">
      <c r="A1" s="31" t="s">
        <v>474</v>
      </c>
      <c r="G1" s="92" t="str">
        <f>Navigation!$A$1</f>
        <v>Death &amp; Taxes</v>
      </c>
    </row>
    <row r="5" spans="1:7" ht="42">
      <c r="B5" s="29" t="s">
        <v>475</v>
      </c>
      <c r="C5" s="29" t="s">
        <v>476</v>
      </c>
    </row>
    <row r="6" spans="1:7">
      <c r="A6" s="15">
        <v>1982</v>
      </c>
      <c r="B6" s="26">
        <f>Spar!$D17</f>
        <v>4.8516666666666666E-2</v>
      </c>
      <c r="C6" s="26">
        <f>Hyp!$D17</f>
        <v>9.792857142857142E-2</v>
      </c>
    </row>
    <row r="7" spans="1:7">
      <c r="A7" s="15">
        <f t="shared" ref="A7:A69" si="0">A6+1</f>
        <v>1983</v>
      </c>
      <c r="B7" s="26">
        <f>Spar!$D29</f>
        <v>3.2608333333333323E-2</v>
      </c>
      <c r="C7" s="26">
        <f>Hyp!$D29</f>
        <v>9.2399999999999996E-2</v>
      </c>
    </row>
    <row r="8" spans="1:7">
      <c r="A8" s="15">
        <f t="shared" si="0"/>
        <v>1984</v>
      </c>
      <c r="B8" s="26">
        <f>Spar!$D41</f>
        <v>3.0099999999999995E-2</v>
      </c>
      <c r="C8" s="26">
        <f>Hyp!$D41</f>
        <v>9.137499999999997E-2</v>
      </c>
    </row>
    <row r="9" spans="1:7">
      <c r="A9" s="15">
        <f t="shared" si="0"/>
        <v>1985</v>
      </c>
      <c r="B9" s="26">
        <f>Spar!$D53</f>
        <v>2.8808333333333335E-2</v>
      </c>
      <c r="C9" s="26">
        <f>Hyp!$D53</f>
        <v>8.3441666666666678E-2</v>
      </c>
    </row>
    <row r="10" spans="1:7">
      <c r="A10" s="15">
        <f t="shared" si="0"/>
        <v>1986</v>
      </c>
      <c r="B10" s="26">
        <f>Spar!$D65</f>
        <v>2.5033333333333338E-2</v>
      </c>
      <c r="C10" s="26">
        <f>Hyp!$D65</f>
        <v>7.7274999999999996E-2</v>
      </c>
    </row>
    <row r="11" spans="1:7">
      <c r="A11" s="15">
        <f t="shared" si="0"/>
        <v>1987</v>
      </c>
      <c r="B11" s="26">
        <f>Spar!$D77</f>
        <v>2.1074999999999997E-2</v>
      </c>
      <c r="C11" s="26">
        <f>Hyp!$D77</f>
        <v>7.5124999999999997E-2</v>
      </c>
    </row>
    <row r="12" spans="1:7">
      <c r="A12" s="15">
        <f t="shared" si="0"/>
        <v>1988</v>
      </c>
      <c r="B12" s="26">
        <f>Spar!$D89</f>
        <v>2.0083333333333332E-2</v>
      </c>
      <c r="C12" s="26">
        <f>Hyp!$D89</f>
        <v>7.4800000000000005E-2</v>
      </c>
    </row>
    <row r="13" spans="1:7">
      <c r="A13" s="15">
        <f t="shared" si="0"/>
        <v>1989</v>
      </c>
      <c r="B13" s="26">
        <f>Spar!$D101</f>
        <v>2.4324999999999996E-2</v>
      </c>
      <c r="C13" s="26">
        <f>Hyp!$D101</f>
        <v>8.0399999999999985E-2</v>
      </c>
    </row>
    <row r="14" spans="1:7">
      <c r="A14" s="15">
        <f t="shared" si="0"/>
        <v>1990</v>
      </c>
      <c r="B14" s="26">
        <f>Spar!$D113</f>
        <v>2.8091666666666661E-2</v>
      </c>
      <c r="C14" s="26">
        <f>Hyp!$D113</f>
        <v>9.6658333333333332E-2</v>
      </c>
    </row>
    <row r="15" spans="1:7">
      <c r="A15" s="15">
        <f t="shared" si="0"/>
        <v>1991</v>
      </c>
      <c r="B15" s="26">
        <f>Spar!$D125</f>
        <v>2.8249999999999997E-2</v>
      </c>
      <c r="C15" s="26">
        <f>Hyp!$D125</f>
        <v>9.494166666666666E-2</v>
      </c>
    </row>
    <row r="16" spans="1:7">
      <c r="A16" s="15">
        <f t="shared" si="0"/>
        <v>1992</v>
      </c>
      <c r="B16" s="26">
        <f>Spar!$D137</f>
        <v>2.8125000000000001E-2</v>
      </c>
      <c r="C16" s="26">
        <f>Hyp!$D137</f>
        <v>9.003333333333334E-2</v>
      </c>
    </row>
    <row r="17" spans="1:3">
      <c r="A17" s="15">
        <f t="shared" si="0"/>
        <v>1993</v>
      </c>
      <c r="B17" s="26">
        <f>Spar!$D149</f>
        <v>2.5400000000000006E-2</v>
      </c>
      <c r="C17" s="26">
        <f>Hyp!$D149</f>
        <v>7.8E-2</v>
      </c>
    </row>
    <row r="18" spans="1:3">
      <c r="A18" s="15">
        <f t="shared" si="0"/>
        <v>1994</v>
      </c>
      <c r="B18" s="26">
        <f>Spar!$D161</f>
        <v>2.0950000000000003E-2</v>
      </c>
      <c r="C18" s="26">
        <f>Hyp!$D161</f>
        <v>8.209166666666666E-2</v>
      </c>
    </row>
    <row r="19" spans="1:3">
      <c r="A19" s="15">
        <f t="shared" si="0"/>
        <v>1995</v>
      </c>
      <c r="B19" s="26">
        <f>Spar!$D173</f>
        <v>2.040833333333333E-2</v>
      </c>
      <c r="C19" s="26">
        <f>Hyp!$D173</f>
        <v>8.1558333333333316E-2</v>
      </c>
    </row>
    <row r="20" spans="1:3">
      <c r="A20" s="15">
        <f t="shared" si="0"/>
        <v>1996</v>
      </c>
      <c r="B20" s="26">
        <f>Spar!$D185</f>
        <v>1.9924999999999998E-2</v>
      </c>
      <c r="C20" s="26">
        <f>Hyp!$D185</f>
        <v>7.456666666666667E-2</v>
      </c>
    </row>
    <row r="21" spans="1:3">
      <c r="A21" s="15">
        <f t="shared" si="0"/>
        <v>1997</v>
      </c>
      <c r="B21" s="26">
        <f>Spar!$D197</f>
        <v>1.7100000000000001E-2</v>
      </c>
      <c r="C21" s="26">
        <f>Hyp!$D197</f>
        <v>6.8266666666666656E-2</v>
      </c>
    </row>
    <row r="22" spans="1:3">
      <c r="A22" s="15">
        <f t="shared" si="0"/>
        <v>1998</v>
      </c>
      <c r="B22" s="26">
        <f>Spar!$D209</f>
        <v>1.5608333333333337E-2</v>
      </c>
      <c r="C22" s="26">
        <f>Hyp!$D209</f>
        <v>5.8741666666666671E-2</v>
      </c>
    </row>
    <row r="23" spans="1:3">
      <c r="A23" s="15">
        <f t="shared" si="0"/>
        <v>1999</v>
      </c>
      <c r="B23" s="26">
        <f>Spar!$D221</f>
        <v>1.3058333333333333E-2</v>
      </c>
      <c r="C23" s="26">
        <f>Hyp!$D221</f>
        <v>5.7258333333333342E-2</v>
      </c>
    </row>
    <row r="24" spans="1:3">
      <c r="A24" s="15">
        <f t="shared" si="0"/>
        <v>2000</v>
      </c>
      <c r="B24" s="26">
        <f>Spar!$D233</f>
        <v>1.2466666666666668E-2</v>
      </c>
      <c r="C24" s="26">
        <f>Hyp!$D233</f>
        <v>6.655833333333333E-2</v>
      </c>
    </row>
    <row r="25" spans="1:3">
      <c r="A25" s="15">
        <f t="shared" si="0"/>
        <v>2001</v>
      </c>
      <c r="B25" s="26">
        <f>Spar!$D245</f>
        <v>1.1916666666666666E-2</v>
      </c>
      <c r="C25" s="26">
        <f>Hyp!$D245</f>
        <v>6.0808333333333346E-2</v>
      </c>
    </row>
    <row r="26" spans="1:3">
      <c r="A26" s="15">
        <f t="shared" si="0"/>
        <v>2002</v>
      </c>
      <c r="B26" s="26">
        <f>Spar!$D257</f>
        <v>1.0233333333333334E-2</v>
      </c>
      <c r="C26" s="26">
        <f>Hyp!$D257</f>
        <v>5.9591666666666675E-2</v>
      </c>
    </row>
    <row r="27" spans="1:3">
      <c r="A27" s="15">
        <f t="shared" si="0"/>
        <v>2003</v>
      </c>
      <c r="B27" s="26">
        <f>Spar!$D269</f>
        <v>2.2024999999999993E-2</v>
      </c>
      <c r="C27" s="26">
        <f>Hyp!$D269</f>
        <v>5.0408333333333333E-2</v>
      </c>
    </row>
    <row r="28" spans="1:3">
      <c r="A28" s="15">
        <f t="shared" si="0"/>
        <v>2004</v>
      </c>
      <c r="B28" s="26">
        <f>Spar!$D281</f>
        <v>2.1266666666666666E-2</v>
      </c>
      <c r="C28" s="26">
        <f>Hyp!$D281</f>
        <v>4.9333333333333333E-2</v>
      </c>
    </row>
    <row r="29" spans="1:3">
      <c r="A29" s="15">
        <f t="shared" si="0"/>
        <v>2005</v>
      </c>
      <c r="B29" s="26">
        <f>Spar!$D293</f>
        <v>2.0449999999999999E-2</v>
      </c>
      <c r="C29" s="26">
        <f>Hyp!$D293</f>
        <v>4.2891666666666668E-2</v>
      </c>
    </row>
    <row r="30" spans="1:3">
      <c r="A30" s="15">
        <f t="shared" si="0"/>
        <v>2006</v>
      </c>
      <c r="B30" s="26">
        <f>Spar!$D305</f>
        <v>2.0624999999999994E-2</v>
      </c>
      <c r="C30" s="26">
        <f>Hyp!$D305</f>
        <v>4.5533333333333335E-2</v>
      </c>
    </row>
    <row r="31" spans="1:3">
      <c r="A31" s="15">
        <f t="shared" si="0"/>
        <v>2007</v>
      </c>
      <c r="B31" s="26">
        <f>Spar!$D317</f>
        <v>2.3483333333333332E-2</v>
      </c>
      <c r="C31" s="26">
        <f>Hyp!$D317</f>
        <v>4.9591666666666666E-2</v>
      </c>
    </row>
    <row r="32" spans="1:3">
      <c r="A32" s="15">
        <f t="shared" si="0"/>
        <v>2008</v>
      </c>
      <c r="B32" s="26">
        <f>Spar!$D329</f>
        <v>2.5174999999999996E-2</v>
      </c>
      <c r="C32" s="26">
        <f>Hyp!$D329</f>
        <v>5.0374999999999996E-2</v>
      </c>
    </row>
    <row r="33" spans="1:4">
      <c r="A33" s="15">
        <f t="shared" si="0"/>
        <v>2009</v>
      </c>
      <c r="B33" s="26">
        <f>Spar!$D341</f>
        <v>1.8166666666666664E-2</v>
      </c>
      <c r="C33" s="26">
        <f>Hyp!$D341</f>
        <v>4.4233333333333326E-2</v>
      </c>
    </row>
    <row r="34" spans="1:4">
      <c r="A34" s="15">
        <f t="shared" si="0"/>
        <v>2010</v>
      </c>
      <c r="B34" s="26">
        <f>Spar!$D353</f>
        <v>1.3541666666666667E-2</v>
      </c>
      <c r="C34" s="26">
        <f>Hyp!$D353</f>
        <v>3.889999999999999E-2</v>
      </c>
    </row>
    <row r="35" spans="1:4">
      <c r="A35" s="15">
        <f t="shared" si="0"/>
        <v>2011</v>
      </c>
      <c r="B35" s="26">
        <f>Spar!$D365</f>
        <v>1.4150000000000001E-2</v>
      </c>
      <c r="C35" s="26">
        <f>Hyp!$D365</f>
        <v>3.9458333333333331E-2</v>
      </c>
    </row>
    <row r="36" spans="1:4">
      <c r="A36" s="15">
        <f>A35+1</f>
        <v>2012</v>
      </c>
      <c r="B36" s="26">
        <f>Spar!$D377</f>
        <v>1.2216666666666669E-2</v>
      </c>
      <c r="C36" s="26">
        <f>Hyp!$D377</f>
        <v>3.065E-2</v>
      </c>
    </row>
    <row r="37" spans="1:4">
      <c r="A37" s="15">
        <f t="shared" si="0"/>
        <v>2013</v>
      </c>
      <c r="B37" s="26">
        <f>Spar!$D389</f>
        <v>8.8999999999999999E-3</v>
      </c>
      <c r="C37" s="26">
        <f>Hyp!$D389</f>
        <v>2.7350000000000003E-2</v>
      </c>
    </row>
    <row r="38" spans="1:4">
      <c r="A38" s="15">
        <f t="shared" si="0"/>
        <v>2014</v>
      </c>
      <c r="B38" s="64">
        <f>B37</f>
        <v>8.8999999999999999E-3</v>
      </c>
      <c r="C38" s="64">
        <f>C37</f>
        <v>2.7350000000000003E-2</v>
      </c>
      <c r="D38" t="s">
        <v>462</v>
      </c>
    </row>
    <row r="39" spans="1:4">
      <c r="A39" s="15">
        <f t="shared" si="0"/>
        <v>2015</v>
      </c>
      <c r="B39" s="64">
        <f t="shared" ref="B39:B50" si="1">B38</f>
        <v>8.8999999999999999E-3</v>
      </c>
      <c r="C39" s="64">
        <f t="shared" ref="C39:C50" si="2">C38</f>
        <v>2.7350000000000003E-2</v>
      </c>
    </row>
    <row r="40" spans="1:4">
      <c r="A40" s="15">
        <f t="shared" si="0"/>
        <v>2016</v>
      </c>
      <c r="B40" s="64">
        <f t="shared" si="1"/>
        <v>8.8999999999999999E-3</v>
      </c>
      <c r="C40" s="64">
        <f t="shared" si="2"/>
        <v>2.7350000000000003E-2</v>
      </c>
    </row>
    <row r="41" spans="1:4">
      <c r="A41" s="15">
        <f t="shared" si="0"/>
        <v>2017</v>
      </c>
      <c r="B41" s="64">
        <f t="shared" si="1"/>
        <v>8.8999999999999999E-3</v>
      </c>
      <c r="C41" s="64">
        <f t="shared" si="2"/>
        <v>2.7350000000000003E-2</v>
      </c>
    </row>
    <row r="42" spans="1:4">
      <c r="A42" s="15">
        <f t="shared" si="0"/>
        <v>2018</v>
      </c>
      <c r="B42" s="64">
        <f t="shared" si="1"/>
        <v>8.8999999999999999E-3</v>
      </c>
      <c r="C42" s="64">
        <f t="shared" si="2"/>
        <v>2.7350000000000003E-2</v>
      </c>
    </row>
    <row r="43" spans="1:4">
      <c r="A43" s="15">
        <f t="shared" si="0"/>
        <v>2019</v>
      </c>
      <c r="B43" s="64">
        <f t="shared" si="1"/>
        <v>8.8999999999999999E-3</v>
      </c>
      <c r="C43" s="64">
        <f t="shared" si="2"/>
        <v>2.7350000000000003E-2</v>
      </c>
    </row>
    <row r="44" spans="1:4">
      <c r="A44" s="15">
        <f t="shared" si="0"/>
        <v>2020</v>
      </c>
      <c r="B44" s="64">
        <f t="shared" si="1"/>
        <v>8.8999999999999999E-3</v>
      </c>
      <c r="C44" s="64">
        <f t="shared" si="2"/>
        <v>2.7350000000000003E-2</v>
      </c>
    </row>
    <row r="45" spans="1:4">
      <c r="A45" s="15">
        <f t="shared" si="0"/>
        <v>2021</v>
      </c>
      <c r="B45" s="64">
        <f t="shared" si="1"/>
        <v>8.8999999999999999E-3</v>
      </c>
      <c r="C45" s="64">
        <f t="shared" si="2"/>
        <v>2.7350000000000003E-2</v>
      </c>
    </row>
    <row r="46" spans="1:4">
      <c r="A46" s="15">
        <f t="shared" si="0"/>
        <v>2022</v>
      </c>
      <c r="B46" s="64">
        <f t="shared" si="1"/>
        <v>8.8999999999999999E-3</v>
      </c>
      <c r="C46" s="64">
        <f t="shared" si="2"/>
        <v>2.7350000000000003E-2</v>
      </c>
    </row>
    <row r="47" spans="1:4">
      <c r="A47" s="15">
        <f t="shared" si="0"/>
        <v>2023</v>
      </c>
      <c r="B47" s="64">
        <f t="shared" si="1"/>
        <v>8.8999999999999999E-3</v>
      </c>
      <c r="C47" s="64">
        <f t="shared" si="2"/>
        <v>2.7350000000000003E-2</v>
      </c>
    </row>
    <row r="48" spans="1:4">
      <c r="A48" s="15">
        <f t="shared" si="0"/>
        <v>2024</v>
      </c>
      <c r="B48" s="64">
        <f t="shared" si="1"/>
        <v>8.8999999999999999E-3</v>
      </c>
      <c r="C48" s="64">
        <f t="shared" si="2"/>
        <v>2.7350000000000003E-2</v>
      </c>
    </row>
    <row r="49" spans="1:3">
      <c r="A49" s="15">
        <f t="shared" si="0"/>
        <v>2025</v>
      </c>
      <c r="B49" s="64">
        <f t="shared" si="1"/>
        <v>8.8999999999999999E-3</v>
      </c>
      <c r="C49" s="64">
        <f t="shared" si="2"/>
        <v>2.7350000000000003E-2</v>
      </c>
    </row>
    <row r="50" spans="1:3">
      <c r="A50" s="15">
        <f t="shared" si="0"/>
        <v>2026</v>
      </c>
      <c r="B50" s="64">
        <f t="shared" si="1"/>
        <v>8.8999999999999999E-3</v>
      </c>
      <c r="C50" s="64">
        <f t="shared" si="2"/>
        <v>2.7350000000000003E-2</v>
      </c>
    </row>
    <row r="51" spans="1:3">
      <c r="A51" s="15">
        <f t="shared" si="0"/>
        <v>2027</v>
      </c>
      <c r="B51" s="64">
        <f t="shared" ref="B51:B58" si="3">B50</f>
        <v>8.8999999999999999E-3</v>
      </c>
      <c r="C51" s="64">
        <f t="shared" ref="C51:C58" si="4">C50</f>
        <v>2.7350000000000003E-2</v>
      </c>
    </row>
    <row r="52" spans="1:3">
      <c r="A52" s="15">
        <f t="shared" si="0"/>
        <v>2028</v>
      </c>
      <c r="B52" s="64">
        <f t="shared" si="3"/>
        <v>8.8999999999999999E-3</v>
      </c>
      <c r="C52" s="64">
        <f t="shared" si="4"/>
        <v>2.7350000000000003E-2</v>
      </c>
    </row>
    <row r="53" spans="1:3">
      <c r="A53" s="15">
        <f t="shared" si="0"/>
        <v>2029</v>
      </c>
      <c r="B53" s="64">
        <f t="shared" si="3"/>
        <v>8.8999999999999999E-3</v>
      </c>
      <c r="C53" s="64">
        <f t="shared" si="4"/>
        <v>2.7350000000000003E-2</v>
      </c>
    </row>
    <row r="54" spans="1:3">
      <c r="A54" s="15">
        <f t="shared" si="0"/>
        <v>2030</v>
      </c>
      <c r="B54" s="64">
        <f t="shared" si="3"/>
        <v>8.8999999999999999E-3</v>
      </c>
      <c r="C54" s="64">
        <f t="shared" si="4"/>
        <v>2.7350000000000003E-2</v>
      </c>
    </row>
    <row r="55" spans="1:3">
      <c r="A55" s="15">
        <f t="shared" si="0"/>
        <v>2031</v>
      </c>
      <c r="B55" s="64">
        <f t="shared" si="3"/>
        <v>8.8999999999999999E-3</v>
      </c>
      <c r="C55" s="64">
        <f t="shared" si="4"/>
        <v>2.7350000000000003E-2</v>
      </c>
    </row>
    <row r="56" spans="1:3">
      <c r="A56" s="15">
        <f t="shared" si="0"/>
        <v>2032</v>
      </c>
      <c r="B56" s="64">
        <f t="shared" si="3"/>
        <v>8.8999999999999999E-3</v>
      </c>
      <c r="C56" s="64">
        <f t="shared" si="4"/>
        <v>2.7350000000000003E-2</v>
      </c>
    </row>
    <row r="57" spans="1:3">
      <c r="A57" s="15">
        <f t="shared" si="0"/>
        <v>2033</v>
      </c>
      <c r="B57" s="64">
        <f t="shared" si="3"/>
        <v>8.8999999999999999E-3</v>
      </c>
      <c r="C57" s="64">
        <f t="shared" si="4"/>
        <v>2.7350000000000003E-2</v>
      </c>
    </row>
    <row r="58" spans="1:3">
      <c r="A58" s="15">
        <f t="shared" si="0"/>
        <v>2034</v>
      </c>
      <c r="B58" s="64">
        <f t="shared" si="3"/>
        <v>8.8999999999999999E-3</v>
      </c>
      <c r="C58" s="64">
        <f t="shared" si="4"/>
        <v>2.7350000000000003E-2</v>
      </c>
    </row>
    <row r="59" spans="1:3">
      <c r="A59" s="15">
        <f t="shared" si="0"/>
        <v>2035</v>
      </c>
      <c r="B59" s="64">
        <f t="shared" ref="B59:B69" si="5">B58</f>
        <v>8.8999999999999999E-3</v>
      </c>
      <c r="C59" s="64">
        <f t="shared" ref="C59:C69" si="6">C58</f>
        <v>2.7350000000000003E-2</v>
      </c>
    </row>
    <row r="60" spans="1:3">
      <c r="A60" s="15">
        <f t="shared" si="0"/>
        <v>2036</v>
      </c>
      <c r="B60" s="64">
        <f t="shared" si="5"/>
        <v>8.8999999999999999E-3</v>
      </c>
      <c r="C60" s="64">
        <f t="shared" si="6"/>
        <v>2.7350000000000003E-2</v>
      </c>
    </row>
    <row r="61" spans="1:3">
      <c r="A61" s="15">
        <f t="shared" si="0"/>
        <v>2037</v>
      </c>
      <c r="B61" s="64">
        <f t="shared" si="5"/>
        <v>8.8999999999999999E-3</v>
      </c>
      <c r="C61" s="64">
        <f t="shared" si="6"/>
        <v>2.7350000000000003E-2</v>
      </c>
    </row>
    <row r="62" spans="1:3">
      <c r="A62" s="15">
        <f t="shared" si="0"/>
        <v>2038</v>
      </c>
      <c r="B62" s="64">
        <f t="shared" si="5"/>
        <v>8.8999999999999999E-3</v>
      </c>
      <c r="C62" s="64">
        <f t="shared" si="6"/>
        <v>2.7350000000000003E-2</v>
      </c>
    </row>
    <row r="63" spans="1:3">
      <c r="A63" s="15">
        <f t="shared" si="0"/>
        <v>2039</v>
      </c>
      <c r="B63" s="64">
        <f t="shared" si="5"/>
        <v>8.8999999999999999E-3</v>
      </c>
      <c r="C63" s="64">
        <f t="shared" si="6"/>
        <v>2.7350000000000003E-2</v>
      </c>
    </row>
    <row r="64" spans="1:3">
      <c r="A64" s="15">
        <f t="shared" si="0"/>
        <v>2040</v>
      </c>
      <c r="B64" s="64">
        <f t="shared" si="5"/>
        <v>8.8999999999999999E-3</v>
      </c>
      <c r="C64" s="64">
        <f t="shared" si="6"/>
        <v>2.7350000000000003E-2</v>
      </c>
    </row>
    <row r="65" spans="1:3">
      <c r="A65" s="15">
        <f t="shared" si="0"/>
        <v>2041</v>
      </c>
      <c r="B65" s="64">
        <f t="shared" si="5"/>
        <v>8.8999999999999999E-3</v>
      </c>
      <c r="C65" s="64">
        <f t="shared" si="6"/>
        <v>2.7350000000000003E-2</v>
      </c>
    </row>
    <row r="66" spans="1:3">
      <c r="A66" s="15">
        <f t="shared" si="0"/>
        <v>2042</v>
      </c>
      <c r="B66" s="64">
        <f t="shared" si="5"/>
        <v>8.8999999999999999E-3</v>
      </c>
      <c r="C66" s="64">
        <f t="shared" si="6"/>
        <v>2.7350000000000003E-2</v>
      </c>
    </row>
    <row r="67" spans="1:3">
      <c r="A67" s="15">
        <f t="shared" si="0"/>
        <v>2043</v>
      </c>
      <c r="B67" s="64">
        <f t="shared" si="5"/>
        <v>8.8999999999999999E-3</v>
      </c>
      <c r="C67" s="64">
        <f t="shared" si="6"/>
        <v>2.7350000000000003E-2</v>
      </c>
    </row>
    <row r="68" spans="1:3">
      <c r="A68" s="15">
        <f t="shared" si="0"/>
        <v>2044</v>
      </c>
      <c r="B68" s="64">
        <f t="shared" si="5"/>
        <v>8.8999999999999999E-3</v>
      </c>
      <c r="C68" s="64">
        <f t="shared" si="6"/>
        <v>2.7350000000000003E-2</v>
      </c>
    </row>
    <row r="69" spans="1:3">
      <c r="A69" s="15">
        <f t="shared" si="0"/>
        <v>2045</v>
      </c>
      <c r="B69" s="64">
        <f t="shared" si="5"/>
        <v>8.8999999999999999E-3</v>
      </c>
      <c r="C69" s="64">
        <f t="shared" si="6"/>
        <v>2.7350000000000003E-2</v>
      </c>
    </row>
  </sheetData>
  <hyperlinks>
    <hyperlink ref="G1" location="Navigation!A1" display="=Navigation!$A$1"/>
  </hyperlinks>
  <pageMargins left="0.70866141732283472" right="0.70866141732283472" top="0.78740157480314965" bottom="0.78740157480314965" header="0.31496062992125984" footer="0.31496062992125984"/>
  <pageSetup paperSize="9" scale="6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16</vt:i4>
      </vt:variant>
    </vt:vector>
  </HeadingPairs>
  <TitlesOfParts>
    <vt:vector size="30" baseType="lpstr">
      <vt:lpstr>WELCOME</vt:lpstr>
      <vt:lpstr>Navigation</vt:lpstr>
      <vt:lpstr>DATA</vt:lpstr>
      <vt:lpstr>LOOK</vt:lpstr>
      <vt:lpstr>LOOKall</vt:lpstr>
      <vt:lpstr>DetailermittlungEinkommen</vt:lpstr>
      <vt:lpstr>Entwicklung30Jahre</vt:lpstr>
      <vt:lpstr>EntwicklungVerkauf</vt:lpstr>
      <vt:lpstr>Zins</vt:lpstr>
      <vt:lpstr>Spar</vt:lpstr>
      <vt:lpstr>Hyp</vt:lpstr>
      <vt:lpstr>Steuer2</vt:lpstr>
      <vt:lpstr>Steuer1</vt:lpstr>
      <vt:lpstr>Amo</vt:lpstr>
      <vt:lpstr>Amo!Druckbereich</vt:lpstr>
      <vt:lpstr>DATA!Druckbereich</vt:lpstr>
      <vt:lpstr>DetailermittlungEinkommen!Druckbereich</vt:lpstr>
      <vt:lpstr>Entwicklung30Jahre!Druckbereich</vt:lpstr>
      <vt:lpstr>EntwicklungVerkauf!Druckbereich</vt:lpstr>
      <vt:lpstr>Hyp!Druckbereich</vt:lpstr>
      <vt:lpstr>LOOK!Druckbereich</vt:lpstr>
      <vt:lpstr>LOOKall!Druckbereich</vt:lpstr>
      <vt:lpstr>Navigation!Druckbereich</vt:lpstr>
      <vt:lpstr>Spar!Druckbereich</vt:lpstr>
      <vt:lpstr>Steuer1!Druckbereich</vt:lpstr>
      <vt:lpstr>Steuer2!Druckbereich</vt:lpstr>
      <vt:lpstr>WELCOME!Druckbereich</vt:lpstr>
      <vt:lpstr>Zins!Druckbereich</vt:lpstr>
      <vt:lpstr>Steuer1!Drucktitel</vt:lpstr>
      <vt:lpstr>Steuer2!Drucktitel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kbs_000</cp:lastModifiedBy>
  <cp:lastPrinted>2013-12-13T20:26:52Z</cp:lastPrinted>
  <dcterms:created xsi:type="dcterms:W3CDTF">2013-12-10T12:04:41Z</dcterms:created>
  <dcterms:modified xsi:type="dcterms:W3CDTF">2015-02-01T20:56:58Z</dcterms:modified>
</cp:coreProperties>
</file>